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G:\BACKUP GOGA\2-UPRAVNO VIJEĆE\2020\Dokumenti za 2 sjednicu\"/>
    </mc:Choice>
  </mc:AlternateContent>
  <bookViews>
    <workbookView xWindow="-15" yWindow="0" windowWidth="13890"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H162" i="3" s="1"/>
  <c r="O3"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90" i="3" s="1"/>
  <c r="A291" i="3" s="1"/>
  <c r="A292" i="3" s="1"/>
  <c r="A294" i="3" s="1"/>
  <c r="A295" i="3" s="1"/>
  <c r="A296" i="3" s="1"/>
  <c r="H3" i="3"/>
  <c r="G6" i="3" s="1"/>
  <c r="C5" i="37"/>
  <c r="D5" i="37"/>
  <c r="C6" i="37"/>
  <c r="D6" i="37"/>
  <c r="C7" i="37"/>
  <c r="D7" i="37"/>
  <c r="C8" i="37"/>
  <c r="D8" i="37"/>
  <c r="C9" i="37"/>
  <c r="D9" i="37"/>
  <c r="C10" i="37"/>
  <c r="D10" i="37"/>
  <c r="H10" i="37" s="1"/>
  <c r="C11" i="37"/>
  <c r="D11" i="37"/>
  <c r="C12" i="37"/>
  <c r="D12" i="37"/>
  <c r="H12" i="37" s="1"/>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H28" i="37" s="1"/>
  <c r="C29" i="37"/>
  <c r="D29" i="37"/>
  <c r="C30" i="37"/>
  <c r="D30" i="37"/>
  <c r="C31" i="37"/>
  <c r="D31" i="37"/>
  <c r="C32" i="37"/>
  <c r="D32" i="37"/>
  <c r="C34" i="37"/>
  <c r="D34" i="37"/>
  <c r="H34" i="37" s="1"/>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H69" i="37" s="1"/>
  <c r="C71" i="37"/>
  <c r="D71" i="37"/>
  <c r="C72" i="37"/>
  <c r="D72" i="37"/>
  <c r="C73" i="37"/>
  <c r="D73" i="37"/>
  <c r="C74" i="37"/>
  <c r="D74" i="37"/>
  <c r="C77" i="37"/>
  <c r="D77" i="37"/>
  <c r="C78" i="37"/>
  <c r="D78" i="37"/>
  <c r="C79" i="37"/>
  <c r="D79" i="37"/>
  <c r="C80" i="37"/>
  <c r="D80" i="37"/>
  <c r="C81" i="37"/>
  <c r="D81" i="37"/>
  <c r="C82" i="37"/>
  <c r="D82" i="37"/>
  <c r="C83" i="37"/>
  <c r="D83" i="37"/>
  <c r="C85" i="37"/>
  <c r="D85" i="37"/>
  <c r="C86" i="37"/>
  <c r="D86" i="37"/>
  <c r="C87" i="37"/>
  <c r="D87" i="37"/>
  <c r="H87" i="37" s="1"/>
  <c r="C88" i="37"/>
  <c r="D88" i="37"/>
  <c r="C89" i="37"/>
  <c r="D89" i="37"/>
  <c r="H89" i="37" s="1"/>
  <c r="C90" i="37"/>
  <c r="D90" i="37"/>
  <c r="C92" i="37"/>
  <c r="D92" i="37"/>
  <c r="C93" i="37"/>
  <c r="D93" i="37"/>
  <c r="C94" i="37"/>
  <c r="D94" i="37"/>
  <c r="H94" i="37" s="1"/>
  <c r="C95" i="37"/>
  <c r="D95" i="37"/>
  <c r="C96" i="37"/>
  <c r="D96" i="37"/>
  <c r="C97" i="37"/>
  <c r="D97" i="37"/>
  <c r="C98" i="37"/>
  <c r="D98" i="37"/>
  <c r="C100" i="37"/>
  <c r="D100" i="37"/>
  <c r="C101" i="37"/>
  <c r="D101" i="37"/>
  <c r="C102" i="37"/>
  <c r="D102" i="37"/>
  <c r="C103" i="37"/>
  <c r="D103" i="37"/>
  <c r="C104" i="37"/>
  <c r="D104" i="37"/>
  <c r="C105" i="37"/>
  <c r="D105" i="37"/>
  <c r="C108" i="37"/>
  <c r="D108" i="37"/>
  <c r="C109" i="37"/>
  <c r="D109" i="37"/>
  <c r="C110" i="37"/>
  <c r="D110" i="37"/>
  <c r="C111" i="37"/>
  <c r="D111" i="37"/>
  <c r="C113" i="37"/>
  <c r="D113" i="37"/>
  <c r="C114" i="37"/>
  <c r="D114" i="37"/>
  <c r="C115" i="37"/>
  <c r="D115" i="37"/>
  <c r="H115" i="37" s="1"/>
  <c r="C116" i="37"/>
  <c r="D116" i="37"/>
  <c r="C117" i="37"/>
  <c r="D117" i="37"/>
  <c r="C118" i="37"/>
  <c r="D118" i="37"/>
  <c r="H118" i="37" s="1"/>
  <c r="C119" i="37"/>
  <c r="D119" i="37"/>
  <c r="C121" i="37"/>
  <c r="D121" i="37"/>
  <c r="C122" i="37"/>
  <c r="D122" i="37"/>
  <c r="C123" i="37"/>
  <c r="D123" i="37"/>
  <c r="H123" i="37" s="1"/>
  <c r="C126" i="37"/>
  <c r="D126" i="37"/>
  <c r="C127" i="37"/>
  <c r="D127" i="37"/>
  <c r="H127" i="37" s="1"/>
  <c r="C129" i="37"/>
  <c r="D129" i="37"/>
  <c r="C130" i="37"/>
  <c r="D130" i="37"/>
  <c r="C133" i="37"/>
  <c r="D133" i="37"/>
  <c r="C134" i="37"/>
  <c r="D134" i="37"/>
  <c r="C135" i="37"/>
  <c r="D135" i="37"/>
  <c r="C136" i="37"/>
  <c r="D136" i="37"/>
  <c r="C139" i="37"/>
  <c r="D139" i="37"/>
  <c r="C140" i="37"/>
  <c r="D140" i="37"/>
  <c r="C141" i="37"/>
  <c r="D141" i="37"/>
  <c r="H141" i="37" s="1"/>
  <c r="C142" i="37"/>
  <c r="D142" i="37"/>
  <c r="C143" i="37"/>
  <c r="D143" i="37"/>
  <c r="C144" i="37"/>
  <c r="D144" i="37"/>
  <c r="C145" i="37"/>
  <c r="D145" i="37"/>
  <c r="C146" i="37"/>
  <c r="D146" i="37"/>
  <c r="C147" i="37"/>
  <c r="D147" i="37"/>
  <c r="C148" i="37"/>
  <c r="D148" i="37"/>
  <c r="H148" i="37" s="1"/>
  <c r="C152" i="37"/>
  <c r="D152" i="37"/>
  <c r="C153" i="37"/>
  <c r="D153" i="37"/>
  <c r="C154" i="37"/>
  <c r="D154" i="37"/>
  <c r="H154" i="37" s="1"/>
  <c r="C155" i="37"/>
  <c r="D155" i="37"/>
  <c r="C156" i="37"/>
  <c r="D156" i="37"/>
  <c r="C158" i="37"/>
  <c r="D158" i="37"/>
  <c r="C159" i="37"/>
  <c r="D159" i="37"/>
  <c r="C160" i="37"/>
  <c r="D160" i="37"/>
  <c r="C163" i="37"/>
  <c r="D163" i="37"/>
  <c r="C164" i="37"/>
  <c r="D164" i="37"/>
  <c r="C165" i="37"/>
  <c r="D165" i="37"/>
  <c r="C166" i="37"/>
  <c r="D166" i="37"/>
  <c r="C168" i="37"/>
  <c r="D168" i="37"/>
  <c r="C169" i="37"/>
  <c r="D169" i="37"/>
  <c r="C170" i="37"/>
  <c r="D170" i="37"/>
  <c r="C171" i="37"/>
  <c r="D171" i="37"/>
  <c r="C172" i="37"/>
  <c r="D172" i="37"/>
  <c r="C173" i="37"/>
  <c r="D173" i="37"/>
  <c r="C174" i="37"/>
  <c r="D174" i="37"/>
  <c r="C176" i="37"/>
  <c r="D176" i="37"/>
  <c r="C177" i="37"/>
  <c r="D177" i="37"/>
  <c r="C178" i="37"/>
  <c r="D178" i="37"/>
  <c r="C179" i="37"/>
  <c r="D179" i="37"/>
  <c r="C180" i="37"/>
  <c r="D180" i="37"/>
  <c r="C181" i="37"/>
  <c r="D181" i="37"/>
  <c r="C182" i="37"/>
  <c r="D182" i="37"/>
  <c r="C183" i="37"/>
  <c r="D183" i="37"/>
  <c r="C184" i="37"/>
  <c r="D184" i="37"/>
  <c r="C185" i="37"/>
  <c r="D185" i="37"/>
  <c r="C187" i="37"/>
  <c r="D187" i="37"/>
  <c r="C188" i="37"/>
  <c r="D188" i="37"/>
  <c r="C189" i="37"/>
  <c r="D189" i="37"/>
  <c r="C190" i="37"/>
  <c r="D190" i="37"/>
  <c r="C191" i="37"/>
  <c r="D191" i="37"/>
  <c r="C192" i="37"/>
  <c r="D192" i="37"/>
  <c r="C193" i="37"/>
  <c r="D193" i="37"/>
  <c r="H193" i="37" s="1"/>
  <c r="C196" i="37"/>
  <c r="D196" i="37"/>
  <c r="C197" i="37"/>
  <c r="D197" i="37"/>
  <c r="C198" i="37"/>
  <c r="D198" i="37"/>
  <c r="C199" i="37"/>
  <c r="D199" i="37"/>
  <c r="C201" i="37"/>
  <c r="D201" i="37"/>
  <c r="C202" i="37"/>
  <c r="D202" i="37"/>
  <c r="H202" i="37" s="1"/>
  <c r="C203" i="37"/>
  <c r="D203" i="37"/>
  <c r="C204" i="37"/>
  <c r="D204" i="37"/>
  <c r="C205" i="37"/>
  <c r="D205" i="37"/>
  <c r="C206" i="37"/>
  <c r="D206" i="37"/>
  <c r="H206" i="37" s="1"/>
  <c r="C207" i="37"/>
  <c r="D207" i="37"/>
  <c r="C209" i="37"/>
  <c r="D209" i="37"/>
  <c r="C210" i="37"/>
  <c r="D210" i="37"/>
  <c r="C211" i="37"/>
  <c r="D211" i="37"/>
  <c r="H211" i="37" s="1"/>
  <c r="C212" i="37"/>
  <c r="D212" i="37"/>
  <c r="C215" i="37"/>
  <c r="D215" i="37"/>
  <c r="C216" i="37"/>
  <c r="D216" i="37"/>
  <c r="C218" i="37"/>
  <c r="D218"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7" i="37"/>
  <c r="D237" i="37"/>
  <c r="H237" i="37" s="1"/>
  <c r="C238" i="37"/>
  <c r="D238" i="37"/>
  <c r="C240" i="37"/>
  <c r="D240" i="37"/>
  <c r="C241" i="37"/>
  <c r="D241" i="37"/>
  <c r="C243" i="37"/>
  <c r="D243" i="37"/>
  <c r="C244" i="37"/>
  <c r="D244" i="37"/>
  <c r="C245" i="37"/>
  <c r="D245" i="37"/>
  <c r="C246" i="37"/>
  <c r="D246" i="37"/>
  <c r="C249" i="37"/>
  <c r="D249" i="37"/>
  <c r="C250" i="37"/>
  <c r="D250" i="37"/>
  <c r="C251" i="37"/>
  <c r="D251" i="37"/>
  <c r="C252" i="37"/>
  <c r="D252" i="37"/>
  <c r="C253" i="37"/>
  <c r="D253" i="37"/>
  <c r="C255" i="37"/>
  <c r="D255" i="37"/>
  <c r="C256" i="37"/>
  <c r="D256" i="37"/>
  <c r="C257" i="37"/>
  <c r="D257" i="37"/>
  <c r="C260" i="37"/>
  <c r="D260" i="37"/>
  <c r="C261" i="37"/>
  <c r="D261" i="37"/>
  <c r="C262" i="37"/>
  <c r="D262" i="37"/>
  <c r="C264" i="37"/>
  <c r="D264" i="37"/>
  <c r="C265" i="37"/>
  <c r="D265" i="37"/>
  <c r="C266" i="37"/>
  <c r="D266" i="37"/>
  <c r="C268" i="37"/>
  <c r="D268" i="37"/>
  <c r="C269" i="37"/>
  <c r="D269" i="37"/>
  <c r="C270" i="37"/>
  <c r="D270" i="37"/>
  <c r="C271" i="37"/>
  <c r="D271" i="37"/>
  <c r="C272" i="37"/>
  <c r="D272" i="37"/>
  <c r="C274" i="37"/>
  <c r="D274" i="37"/>
  <c r="C275" i="37"/>
  <c r="D275" i="37"/>
  <c r="C276" i="37"/>
  <c r="D276" i="37"/>
  <c r="C277" i="37"/>
  <c r="D277" i="37"/>
  <c r="C278" i="37"/>
  <c r="D278" i="37"/>
  <c r="H278" i="37" s="1"/>
  <c r="C279" i="37"/>
  <c r="D279" i="37"/>
  <c r="C285" i="37"/>
  <c r="D285" i="37"/>
  <c r="H285" i="37" s="1"/>
  <c r="C286" i="37"/>
  <c r="D286" i="37"/>
  <c r="C287" i="37"/>
  <c r="D287" i="37"/>
  <c r="C288" i="37"/>
  <c r="D288" i="37"/>
  <c r="C289" i="37"/>
  <c r="D289" i="37"/>
  <c r="C293" i="37"/>
  <c r="D293" i="37"/>
  <c r="C294" i="37"/>
  <c r="D294" i="37"/>
  <c r="C295" i="37"/>
  <c r="D295" i="37"/>
  <c r="C297" i="37"/>
  <c r="D297" i="37"/>
  <c r="H297" i="37" s="1"/>
  <c r="C298" i="37"/>
  <c r="D298" i="37"/>
  <c r="C299" i="37"/>
  <c r="D299" i="37"/>
  <c r="C300" i="37"/>
  <c r="D300" i="37"/>
  <c r="C301" i="37"/>
  <c r="D301" i="37"/>
  <c r="C302" i="37"/>
  <c r="D302" i="37"/>
  <c r="C305" i="37"/>
  <c r="D305" i="37"/>
  <c r="C306" i="37"/>
  <c r="D306" i="37"/>
  <c r="C307" i="37"/>
  <c r="D307" i="37"/>
  <c r="C308" i="37"/>
  <c r="D308" i="37"/>
  <c r="C310" i="37"/>
  <c r="D310" i="37"/>
  <c r="C311" i="37"/>
  <c r="D311" i="37"/>
  <c r="C312" i="37"/>
  <c r="D312" i="37"/>
  <c r="C313" i="37"/>
  <c r="D313" i="37"/>
  <c r="C314" i="37"/>
  <c r="D314" i="37"/>
  <c r="C315" i="37"/>
  <c r="D315" i="37"/>
  <c r="C316" i="37"/>
  <c r="D316" i="37"/>
  <c r="H316" i="37" s="1"/>
  <c r="C317" i="37"/>
  <c r="D317" i="37"/>
  <c r="C319" i="37"/>
  <c r="D319" i="37"/>
  <c r="H319" i="37" s="1"/>
  <c r="C320" i="37"/>
  <c r="D320" i="37"/>
  <c r="C321" i="37"/>
  <c r="D321" i="37"/>
  <c r="H321" i="37" s="1"/>
  <c r="C322" i="37"/>
  <c r="D322" i="37"/>
  <c r="C324" i="37"/>
  <c r="D324" i="37"/>
  <c r="C325" i="37"/>
  <c r="D325" i="37"/>
  <c r="C326" i="37"/>
  <c r="D326" i="37"/>
  <c r="C327" i="37"/>
  <c r="D327" i="37"/>
  <c r="C329" i="37"/>
  <c r="D329" i="37"/>
  <c r="C330" i="37"/>
  <c r="D330" i="37"/>
  <c r="C332" i="37"/>
  <c r="D332" i="37"/>
  <c r="C333" i="37"/>
  <c r="D333" i="37"/>
  <c r="C334" i="37"/>
  <c r="D334" i="37"/>
  <c r="C335" i="37"/>
  <c r="D335" i="37"/>
  <c r="C338" i="37"/>
  <c r="D338" i="37"/>
  <c r="H338" i="37" s="1"/>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D358" i="37"/>
  <c r="C359" i="37"/>
  <c r="D359" i="37"/>
  <c r="C360" i="37"/>
  <c r="D360" i="37"/>
  <c r="C362" i="37"/>
  <c r="D362" i="37"/>
  <c r="C363" i="37"/>
  <c r="D363" i="37"/>
  <c r="C364" i="37"/>
  <c r="D364" i="37"/>
  <c r="C365" i="37"/>
  <c r="D365" i="37"/>
  <c r="C366" i="37"/>
  <c r="D366" i="37"/>
  <c r="C367" i="37"/>
  <c r="D367" i="37"/>
  <c r="C368" i="37"/>
  <c r="D368" i="37"/>
  <c r="C369" i="37"/>
  <c r="D369" i="37"/>
  <c r="C371" i="37"/>
  <c r="D371" i="37"/>
  <c r="C372" i="37"/>
  <c r="D372" i="37"/>
  <c r="C373" i="37"/>
  <c r="D373" i="37"/>
  <c r="H373" i="37" s="1"/>
  <c r="C374" i="37"/>
  <c r="D374" i="37"/>
  <c r="C376" i="37"/>
  <c r="D376" i="37"/>
  <c r="C377" i="37"/>
  <c r="D377" i="37"/>
  <c r="C378" i="37"/>
  <c r="D378" i="37"/>
  <c r="C379" i="37"/>
  <c r="D379" i="37"/>
  <c r="C381" i="37"/>
  <c r="D381" i="37"/>
  <c r="H381" i="37" s="1"/>
  <c r="C382" i="37"/>
  <c r="D382" i="37"/>
  <c r="C384" i="37"/>
  <c r="D384" i="37"/>
  <c r="C385" i="37"/>
  <c r="D385" i="37"/>
  <c r="C386" i="37"/>
  <c r="D386" i="37"/>
  <c r="C387" i="37"/>
  <c r="D387" i="37"/>
  <c r="C390" i="37"/>
  <c r="D390" i="37"/>
  <c r="H390" i="37" s="1"/>
  <c r="C391" i="37"/>
  <c r="D391" i="37"/>
  <c r="C393" i="37"/>
  <c r="D393" i="37"/>
  <c r="H393" i="37" s="1"/>
  <c r="C395" i="37"/>
  <c r="D395" i="37"/>
  <c r="C396" i="37"/>
  <c r="D396" i="37"/>
  <c r="H396" i="37" s="1"/>
  <c r="C397" i="37"/>
  <c r="D397" i="37"/>
  <c r="C398" i="37"/>
  <c r="D398" i="37"/>
  <c r="H398" i="37" s="1"/>
  <c r="C401" i="37"/>
  <c r="D401" i="37"/>
  <c r="C402" i="37"/>
  <c r="D402" i="37"/>
  <c r="C403" i="37"/>
  <c r="D403" i="37"/>
  <c r="C414" i="37"/>
  <c r="D414" i="37"/>
  <c r="C415" i="37"/>
  <c r="D415" i="37"/>
  <c r="H415" i="37" s="1"/>
  <c r="C416" i="37"/>
  <c r="D416" i="37"/>
  <c r="C417" i="37"/>
  <c r="D417" i="37"/>
  <c r="C419" i="37"/>
  <c r="D419" i="37"/>
  <c r="C420" i="37"/>
  <c r="D420" i="37"/>
  <c r="H420" i="37" s="1"/>
  <c r="C422" i="37"/>
  <c r="D422" i="37"/>
  <c r="C423" i="37"/>
  <c r="D423" i="37"/>
  <c r="C424" i="37"/>
  <c r="D424" i="37"/>
  <c r="H424" i="37" s="1"/>
  <c r="C425" i="37"/>
  <c r="D425" i="37"/>
  <c r="H425" i="37" s="1"/>
  <c r="C427" i="37"/>
  <c r="D427" i="37"/>
  <c r="C428" i="37"/>
  <c r="D428" i="37"/>
  <c r="C429" i="37"/>
  <c r="D429" i="37"/>
  <c r="C430" i="37"/>
  <c r="D430" i="37"/>
  <c r="C431" i="37"/>
  <c r="D431" i="37"/>
  <c r="C432" i="37"/>
  <c r="D432" i="37"/>
  <c r="C434" i="37"/>
  <c r="D434" i="37"/>
  <c r="C435" i="37"/>
  <c r="D435" i="37"/>
  <c r="C436" i="37"/>
  <c r="D436" i="37"/>
  <c r="C437" i="37"/>
  <c r="D437" i="37"/>
  <c r="C439" i="37"/>
  <c r="D439" i="37"/>
  <c r="C440" i="37"/>
  <c r="D440" i="37"/>
  <c r="C441" i="37"/>
  <c r="D441" i="37"/>
  <c r="C442" i="37"/>
  <c r="D442" i="37"/>
  <c r="C443" i="37"/>
  <c r="D443" i="37"/>
  <c r="C444" i="37"/>
  <c r="D444" i="37"/>
  <c r="C445" i="37"/>
  <c r="D445" i="37"/>
  <c r="C447" i="37"/>
  <c r="D447" i="37"/>
  <c r="H447" i="37" s="1"/>
  <c r="C448" i="37"/>
  <c r="D448" i="37"/>
  <c r="C449" i="37"/>
  <c r="D449" i="37"/>
  <c r="C452" i="37"/>
  <c r="D452" i="37"/>
  <c r="C453" i="37"/>
  <c r="D453" i="37"/>
  <c r="H453" i="37" s="1"/>
  <c r="C455" i="37"/>
  <c r="D455" i="37"/>
  <c r="H455" i="37" s="1"/>
  <c r="C456" i="37"/>
  <c r="D456" i="37"/>
  <c r="C458" i="37"/>
  <c r="D458" i="37"/>
  <c r="C459" i="37"/>
  <c r="D459" i="37"/>
  <c r="C461" i="37"/>
  <c r="D461" i="37"/>
  <c r="C462" i="37"/>
  <c r="D462" i="37"/>
  <c r="H462" i="37" s="1"/>
  <c r="C465" i="37"/>
  <c r="D465" i="37"/>
  <c r="C466" i="37"/>
  <c r="D466" i="37"/>
  <c r="C467" i="37"/>
  <c r="D467" i="37"/>
  <c r="C468" i="37"/>
  <c r="D468" i="37"/>
  <c r="C470" i="37"/>
  <c r="D470" i="37"/>
  <c r="C471" i="37"/>
  <c r="D471" i="37"/>
  <c r="C473" i="37"/>
  <c r="D473" i="37"/>
  <c r="C474" i="37"/>
  <c r="D474" i="37"/>
  <c r="H474" i="37" s="1"/>
  <c r="C477" i="37"/>
  <c r="D477" i="37"/>
  <c r="C478" i="37"/>
  <c r="D478" i="37"/>
  <c r="C479" i="37"/>
  <c r="D479" i="37"/>
  <c r="C480" i="37"/>
  <c r="D480" i="37"/>
  <c r="H480" i="37" s="1"/>
  <c r="C482" i="37"/>
  <c r="D482" i="37"/>
  <c r="C483" i="37"/>
  <c r="D483" i="37"/>
  <c r="C484" i="37"/>
  <c r="D484" i="37"/>
  <c r="C485" i="37"/>
  <c r="D485" i="37"/>
  <c r="C487" i="37"/>
  <c r="D487" i="37"/>
  <c r="C488" i="37"/>
  <c r="D488" i="37"/>
  <c r="C489" i="37"/>
  <c r="D489" i="37"/>
  <c r="C490" i="37"/>
  <c r="D490" i="37"/>
  <c r="C491" i="37"/>
  <c r="D491" i="37"/>
  <c r="H491" i="37" s="1"/>
  <c r="C492" i="37"/>
  <c r="D492" i="37"/>
  <c r="C494" i="37"/>
  <c r="D494" i="37"/>
  <c r="C495" i="37"/>
  <c r="D495" i="37"/>
  <c r="C496" i="37"/>
  <c r="D496" i="37"/>
  <c r="C497" i="37"/>
  <c r="D497" i="37"/>
  <c r="C499" i="37"/>
  <c r="D499" i="37"/>
  <c r="H499" i="37" s="1"/>
  <c r="C500" i="37"/>
  <c r="D500" i="37"/>
  <c r="C501" i="37"/>
  <c r="D501" i="37"/>
  <c r="C502" i="37"/>
  <c r="D502" i="37"/>
  <c r="C503" i="37"/>
  <c r="D503" i="37"/>
  <c r="C504" i="37"/>
  <c r="D504" i="37"/>
  <c r="C505" i="37"/>
  <c r="D505" i="37"/>
  <c r="C508" i="37"/>
  <c r="D508" i="37"/>
  <c r="C509" i="37"/>
  <c r="D509" i="37"/>
  <c r="C511" i="37"/>
  <c r="D511" i="37"/>
  <c r="C512" i="37"/>
  <c r="D512" i="37"/>
  <c r="C514" i="37"/>
  <c r="D514" i="37"/>
  <c r="C515" i="37"/>
  <c r="D515" i="37"/>
  <c r="C517" i="37"/>
  <c r="D517" i="37"/>
  <c r="C518" i="37"/>
  <c r="D518" i="37"/>
  <c r="C522" i="37"/>
  <c r="D522" i="37"/>
  <c r="C523" i="37"/>
  <c r="D523" i="37"/>
  <c r="C524" i="37"/>
  <c r="D524" i="37"/>
  <c r="C525" i="37"/>
  <c r="D525" i="37"/>
  <c r="H525" i="37" s="1"/>
  <c r="C527" i="37"/>
  <c r="D527" i="37"/>
  <c r="C528" i="37"/>
  <c r="D528" i="37"/>
  <c r="C530" i="37"/>
  <c r="D530" i="37"/>
  <c r="C531" i="37"/>
  <c r="D531" i="37"/>
  <c r="H531" i="37" s="1"/>
  <c r="C532" i="37"/>
  <c r="D532" i="37"/>
  <c r="C533" i="37"/>
  <c r="D533" i="37"/>
  <c r="C535" i="37"/>
  <c r="D535" i="37"/>
  <c r="C536" i="37"/>
  <c r="D536" i="37"/>
  <c r="C537" i="37"/>
  <c r="D537" i="37"/>
  <c r="C538" i="37"/>
  <c r="D538" i="37"/>
  <c r="C539" i="37"/>
  <c r="D539" i="37"/>
  <c r="C540" i="37"/>
  <c r="D540" i="37"/>
  <c r="C542" i="37"/>
  <c r="D542" i="37"/>
  <c r="C543" i="37"/>
  <c r="D543" i="37"/>
  <c r="C544" i="37"/>
  <c r="D544" i="37"/>
  <c r="C545" i="37"/>
  <c r="D545" i="37"/>
  <c r="C547" i="37"/>
  <c r="D547" i="37"/>
  <c r="H547" i="37" s="1"/>
  <c r="C548" i="37"/>
  <c r="D548" i="37"/>
  <c r="C549" i="37"/>
  <c r="D549" i="37"/>
  <c r="C550" i="37"/>
  <c r="D550" i="37"/>
  <c r="C551" i="37"/>
  <c r="D551" i="37"/>
  <c r="C552" i="37"/>
  <c r="D552" i="37"/>
  <c r="H552" i="37" s="1"/>
  <c r="C553" i="37"/>
  <c r="D553" i="37"/>
  <c r="C555" i="37"/>
  <c r="D555" i="37"/>
  <c r="C556" i="37"/>
  <c r="D556" i="37"/>
  <c r="C557" i="37"/>
  <c r="D557" i="37"/>
  <c r="C560" i="37"/>
  <c r="D560" i="37"/>
  <c r="C561" i="37"/>
  <c r="D561" i="37"/>
  <c r="C563" i="37"/>
  <c r="D563" i="37"/>
  <c r="C564" i="37"/>
  <c r="D564" i="37"/>
  <c r="C566" i="37"/>
  <c r="D566" i="37"/>
  <c r="H566" i="37" s="1"/>
  <c r="C567" i="37"/>
  <c r="D567" i="37"/>
  <c r="C569" i="37"/>
  <c r="D569" i="37"/>
  <c r="C570" i="37"/>
  <c r="D570" i="37"/>
  <c r="C573" i="37"/>
  <c r="D573" i="37"/>
  <c r="C574" i="37"/>
  <c r="D574" i="37"/>
  <c r="C575" i="37"/>
  <c r="D575" i="37"/>
  <c r="C577" i="37"/>
  <c r="D577" i="37"/>
  <c r="C579" i="37"/>
  <c r="D579" i="37"/>
  <c r="H579" i="37" s="1"/>
  <c r="C580" i="37"/>
  <c r="D580" i="37"/>
  <c r="C582" i="37"/>
  <c r="D582" i="37"/>
  <c r="C583" i="37"/>
  <c r="D583" i="37"/>
  <c r="C586" i="37"/>
  <c r="D586" i="37"/>
  <c r="C587" i="37"/>
  <c r="D587" i="37"/>
  <c r="H587" i="37" s="1"/>
  <c r="C588" i="37"/>
  <c r="D588" i="37"/>
  <c r="C589" i="37"/>
  <c r="D589" i="37"/>
  <c r="C591" i="37"/>
  <c r="D591" i="37"/>
  <c r="C592" i="37"/>
  <c r="D592" i="37"/>
  <c r="H592" i="37" s="1"/>
  <c r="C593" i="37"/>
  <c r="D593" i="37"/>
  <c r="C595" i="37"/>
  <c r="D595" i="37"/>
  <c r="C597" i="37"/>
  <c r="D597" i="37"/>
  <c r="H597" i="37" s="1"/>
  <c r="C598" i="37"/>
  <c r="D598" i="37"/>
  <c r="C599" i="37"/>
  <c r="D599" i="37"/>
  <c r="C600" i="37"/>
  <c r="D600" i="37"/>
  <c r="C601" i="37"/>
  <c r="D601" i="37"/>
  <c r="C602" i="37"/>
  <c r="D602" i="37"/>
  <c r="H602" i="37" s="1"/>
  <c r="C604" i="37"/>
  <c r="D604" i="37"/>
  <c r="C605" i="37"/>
  <c r="D605" i="37"/>
  <c r="C606" i="37"/>
  <c r="D606" i="37"/>
  <c r="C607" i="37"/>
  <c r="D607" i="37"/>
  <c r="C609" i="37"/>
  <c r="D609" i="37"/>
  <c r="H609" i="37" s="1"/>
  <c r="C610" i="37"/>
  <c r="D610" i="37"/>
  <c r="C611" i="37"/>
  <c r="D611" i="37"/>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C638" i="37"/>
  <c r="D638" i="37"/>
  <c r="C639" i="37"/>
  <c r="D639" i="37"/>
  <c r="C640" i="37"/>
  <c r="D640" i="37"/>
  <c r="H640" i="37" s="1"/>
  <c r="C641" i="37"/>
  <c r="D641" i="37"/>
  <c r="C1289" i="37"/>
  <c r="D1289" i="37"/>
  <c r="H1289" i="37" s="1"/>
  <c r="C1290" i="37"/>
  <c r="D1290" i="37"/>
  <c r="C1291" i="37"/>
  <c r="D1291" i="37"/>
  <c r="H1291" i="37" s="1"/>
  <c r="C1293" i="37"/>
  <c r="D1293" i="37"/>
  <c r="C1294" i="37"/>
  <c r="D1294" i="37"/>
  <c r="C1296" i="37"/>
  <c r="D1296" i="37"/>
  <c r="C1297" i="37"/>
  <c r="D1297" i="37"/>
  <c r="C1298" i="37"/>
  <c r="D1298" i="37"/>
  <c r="C1299" i="37"/>
  <c r="D1299" i="37"/>
  <c r="C1300" i="37"/>
  <c r="D1300" i="37"/>
  <c r="C1301" i="37"/>
  <c r="D1301" i="37"/>
  <c r="C1302" i="37"/>
  <c r="D1302" i="37"/>
  <c r="C1303" i="37"/>
  <c r="D1303" i="37"/>
  <c r="C1305" i="37"/>
  <c r="D1305" i="37"/>
  <c r="C1306" i="37"/>
  <c r="D1306" i="37"/>
  <c r="C1307" i="37"/>
  <c r="D1307" i="37"/>
  <c r="H1307" i="37" s="1"/>
  <c r="C1308" i="37"/>
  <c r="D1308" i="37"/>
  <c r="C1309" i="37"/>
  <c r="D1309" i="37"/>
  <c r="C1311" i="37"/>
  <c r="D1311" i="37"/>
  <c r="C1312" i="37"/>
  <c r="D1312" i="37"/>
  <c r="C1313" i="37"/>
  <c r="D1313" i="37"/>
  <c r="H1313" i="37" s="1"/>
  <c r="C1314" i="37"/>
  <c r="D1314" i="37"/>
  <c r="C1315" i="37"/>
  <c r="D1315" i="37"/>
  <c r="C1316" i="37"/>
  <c r="D1316" i="37"/>
  <c r="C1319" i="37"/>
  <c r="D1319" i="37"/>
  <c r="C1320" i="37"/>
  <c r="D1320" i="37"/>
  <c r="C1322" i="37"/>
  <c r="D1322" i="37"/>
  <c r="C1323" i="37"/>
  <c r="D1323" i="37"/>
  <c r="C1324" i="37"/>
  <c r="D1324" i="37"/>
  <c r="C1326" i="37"/>
  <c r="D1326" i="37"/>
  <c r="C1327" i="37"/>
  <c r="D1327" i="37"/>
  <c r="C1328" i="37"/>
  <c r="D1328" i="37"/>
  <c r="C1329" i="37"/>
  <c r="D1329" i="37"/>
  <c r="H1329" i="37" s="1"/>
  <c r="C1330" i="37"/>
  <c r="D1330" i="37"/>
  <c r="C1331" i="37"/>
  <c r="D1331" i="37"/>
  <c r="H1331" i="37" s="1"/>
  <c r="C1333" i="37"/>
  <c r="D1333" i="37"/>
  <c r="C1334" i="37"/>
  <c r="D1334" i="37"/>
  <c r="C1335" i="37"/>
  <c r="D1335" i="37"/>
  <c r="C1337" i="37"/>
  <c r="D1337" i="37"/>
  <c r="C1338" i="37"/>
  <c r="D1338" i="37"/>
  <c r="C1339" i="37"/>
  <c r="D1339" i="37"/>
  <c r="C1340" i="37"/>
  <c r="D1340" i="37"/>
  <c r="C1341" i="37"/>
  <c r="D1341" i="37"/>
  <c r="C1342" i="37"/>
  <c r="D1342" i="37"/>
  <c r="C1344" i="37"/>
  <c r="D1344" i="37"/>
  <c r="C1345" i="37"/>
  <c r="D1345" i="37"/>
  <c r="H1345" i="37" s="1"/>
  <c r="C1346" i="37"/>
  <c r="D1346" i="37"/>
  <c r="C1347" i="37"/>
  <c r="D1347" i="37"/>
  <c r="C1349" i="37"/>
  <c r="D1349" i="37"/>
  <c r="C1350" i="37"/>
  <c r="D1350" i="37"/>
  <c r="C1351" i="37"/>
  <c r="D1351" i="37"/>
  <c r="C1352" i="37"/>
  <c r="D1352" i="37"/>
  <c r="H1352" i="37" s="1"/>
  <c r="C1353" i="37"/>
  <c r="D1353" i="37"/>
  <c r="C1354" i="37"/>
  <c r="D1354" i="37"/>
  <c r="C1355" i="37"/>
  <c r="D1355" i="37"/>
  <c r="H1355" i="37" s="1"/>
  <c r="C1356" i="37"/>
  <c r="D1356" i="37"/>
  <c r="C1358" i="37"/>
  <c r="D1358" i="37"/>
  <c r="C1359" i="37"/>
  <c r="D1359" i="37"/>
  <c r="C1360" i="37"/>
  <c r="D1360" i="37"/>
  <c r="C1361" i="37"/>
  <c r="D1361" i="37"/>
  <c r="C1362" i="37"/>
  <c r="D1362" i="37"/>
  <c r="H1362" i="37" s="1"/>
  <c r="C1363" i="37"/>
  <c r="D1363" i="37"/>
  <c r="C1365" i="37"/>
  <c r="D1365" i="37"/>
  <c r="C1366" i="37"/>
  <c r="D1366" i="37"/>
  <c r="C1367" i="37"/>
  <c r="D1367" i="37"/>
  <c r="C1368" i="37"/>
  <c r="D1368" i="37"/>
  <c r="C1369" i="37"/>
  <c r="D1369" i="37"/>
  <c r="C1370" i="37"/>
  <c r="D1370" i="37"/>
  <c r="C1373" i="37"/>
  <c r="D1373" i="37"/>
  <c r="C1374" i="37"/>
  <c r="D1374" i="37"/>
  <c r="H1374" i="37" s="1"/>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H1392" i="37" s="1"/>
  <c r="C1393" i="37"/>
  <c r="D1393" i="37"/>
  <c r="C1394" i="37"/>
  <c r="D1394" i="37"/>
  <c r="C1395" i="37"/>
  <c r="D1395" i="37"/>
  <c r="C1398" i="37"/>
  <c r="D1398" i="37"/>
  <c r="H1398" i="37" s="1"/>
  <c r="C1399" i="37"/>
  <c r="D1399" i="37"/>
  <c r="C1401" i="37"/>
  <c r="D1401" i="37"/>
  <c r="C1402" i="37"/>
  <c r="D1402" i="37"/>
  <c r="C1403" i="37"/>
  <c r="D1403" i="37"/>
  <c r="C1405" i="37"/>
  <c r="D1405" i="37"/>
  <c r="C1406" i="37"/>
  <c r="D1406" i="37"/>
  <c r="C1407" i="37"/>
  <c r="D1407" i="37"/>
  <c r="C1408" i="37"/>
  <c r="D1408" i="37"/>
  <c r="C1409" i="37"/>
  <c r="D1409" i="37"/>
  <c r="C1410" i="37"/>
  <c r="D1410" i="37"/>
  <c r="H1410" i="37" s="1"/>
  <c r="C1413" i="37"/>
  <c r="D1413" i="37"/>
  <c r="C1414" i="37"/>
  <c r="D1414" i="37"/>
  <c r="C1415" i="37"/>
  <c r="D1415" i="37"/>
  <c r="C1416" i="37"/>
  <c r="D1416" i="37"/>
  <c r="C1417" i="37"/>
  <c r="D1417" i="37"/>
  <c r="C1418" i="37"/>
  <c r="D1418" i="37"/>
  <c r="C1419" i="37"/>
  <c r="D1419" i="37"/>
  <c r="C1420" i="37"/>
  <c r="D1420" i="37"/>
  <c r="C1421" i="37"/>
  <c r="D1421" i="37"/>
  <c r="C1422" i="37"/>
  <c r="D1422" i="37"/>
  <c r="I260" i="3"/>
  <c r="H260" i="3"/>
  <c r="F260" i="3"/>
  <c r="H279" i="3"/>
  <c r="L32" i="37"/>
  <c r="K32" i="37"/>
  <c r="B2" i="37"/>
  <c r="B3" i="37"/>
  <c r="B4" i="37"/>
  <c r="B5" i="37"/>
  <c r="B6" i="37"/>
  <c r="B7" i="37"/>
  <c r="B8" i="37"/>
  <c r="G8" i="37" s="1"/>
  <c r="B9" i="37"/>
  <c r="B10" i="37"/>
  <c r="B11" i="37"/>
  <c r="B12" i="37"/>
  <c r="B13" i="37"/>
  <c r="B14" i="37"/>
  <c r="B15" i="37"/>
  <c r="G15" i="37" s="1"/>
  <c r="B16" i="37"/>
  <c r="G16" i="37" s="1"/>
  <c r="B17" i="37"/>
  <c r="G17" i="37" s="1"/>
  <c r="B18" i="37"/>
  <c r="G18" i="37" s="1"/>
  <c r="B19" i="37"/>
  <c r="B20" i="37"/>
  <c r="B21" i="37"/>
  <c r="B22" i="37"/>
  <c r="B23" i="37"/>
  <c r="B24" i="37"/>
  <c r="G24" i="37" s="1"/>
  <c r="B25" i="37"/>
  <c r="B26" i="37"/>
  <c r="G26" i="37" s="1"/>
  <c r="B27" i="37"/>
  <c r="B28" i="37"/>
  <c r="G28" i="37" s="1"/>
  <c r="B29" i="37"/>
  <c r="B30" i="37"/>
  <c r="G30" i="37" s="1"/>
  <c r="B31" i="37"/>
  <c r="G31" i="37" s="1"/>
  <c r="B32" i="37"/>
  <c r="G32" i="37" s="1"/>
  <c r="B33" i="37"/>
  <c r="B34" i="37"/>
  <c r="G34" i="37" s="1"/>
  <c r="B35" i="37"/>
  <c r="G35" i="37"/>
  <c r="B36" i="37"/>
  <c r="B37" i="37"/>
  <c r="B38" i="37"/>
  <c r="B39" i="37"/>
  <c r="B40" i="37"/>
  <c r="B41" i="37"/>
  <c r="B42" i="37"/>
  <c r="B43" i="37"/>
  <c r="G43" i="37" s="1"/>
  <c r="B44" i="37"/>
  <c r="G44" i="37" s="1"/>
  <c r="B45" i="37"/>
  <c r="G45" i="37" s="1"/>
  <c r="B46" i="37"/>
  <c r="B47" i="37"/>
  <c r="B48" i="37"/>
  <c r="B49" i="37"/>
  <c r="G49" i="37" s="1"/>
  <c r="B50" i="37"/>
  <c r="B51" i="37"/>
  <c r="B52" i="37"/>
  <c r="G52" i="37" s="1"/>
  <c r="B53" i="37"/>
  <c r="B54" i="37"/>
  <c r="G54" i="37" s="1"/>
  <c r="B55" i="37"/>
  <c r="B56" i="37"/>
  <c r="G56" i="37" s="1"/>
  <c r="B57" i="37"/>
  <c r="B58" i="37"/>
  <c r="B59" i="37"/>
  <c r="G59" i="37"/>
  <c r="B60" i="37"/>
  <c r="G60" i="37" s="1"/>
  <c r="B61" i="37"/>
  <c r="B62" i="37"/>
  <c r="B63" i="37"/>
  <c r="B64" i="37"/>
  <c r="B65" i="37"/>
  <c r="G65" i="37" s="1"/>
  <c r="B66" i="37"/>
  <c r="G66" i="37" s="1"/>
  <c r="B67" i="37"/>
  <c r="B68" i="37"/>
  <c r="G68" i="37" s="1"/>
  <c r="B69" i="37"/>
  <c r="B70" i="37"/>
  <c r="B71" i="37"/>
  <c r="G71" i="37"/>
  <c r="B72" i="37"/>
  <c r="G72" i="37" s="1"/>
  <c r="B73" i="37"/>
  <c r="B74" i="37"/>
  <c r="G74" i="37" s="1"/>
  <c r="B75" i="37"/>
  <c r="B76" i="37"/>
  <c r="B77" i="37"/>
  <c r="G77" i="37" s="1"/>
  <c r="B78" i="37"/>
  <c r="B79" i="37"/>
  <c r="G79" i="37" s="1"/>
  <c r="B80" i="37"/>
  <c r="G80" i="37" s="1"/>
  <c r="B81" i="37"/>
  <c r="G81" i="37" s="1"/>
  <c r="B82" i="37"/>
  <c r="B83" i="37"/>
  <c r="G83" i="37" s="1"/>
  <c r="B84" i="37"/>
  <c r="B85" i="37"/>
  <c r="B86" i="37"/>
  <c r="B87" i="37"/>
  <c r="B88" i="37"/>
  <c r="G88" i="37"/>
  <c r="B89" i="37"/>
  <c r="B90" i="37"/>
  <c r="G90" i="37" s="1"/>
  <c r="B91" i="37"/>
  <c r="B92" i="37"/>
  <c r="B93" i="37"/>
  <c r="B94" i="37"/>
  <c r="B95" i="37"/>
  <c r="B96" i="37"/>
  <c r="B97" i="37"/>
  <c r="B98" i="37"/>
  <c r="G98" i="37" s="1"/>
  <c r="B99" i="37"/>
  <c r="B100" i="37"/>
  <c r="G100" i="37"/>
  <c r="B101" i="37"/>
  <c r="G101" i="37" s="1"/>
  <c r="B102" i="37"/>
  <c r="G102" i="37" s="1"/>
  <c r="B103" i="37"/>
  <c r="B104" i="37"/>
  <c r="G104" i="37" s="1"/>
  <c r="B105" i="37"/>
  <c r="B106" i="37"/>
  <c r="B107" i="37"/>
  <c r="B108" i="37"/>
  <c r="G108" i="37"/>
  <c r="B109" i="37"/>
  <c r="B110" i="37"/>
  <c r="B111" i="37"/>
  <c r="G111" i="37" s="1"/>
  <c r="B112" i="37"/>
  <c r="B113" i="37"/>
  <c r="B114" i="37"/>
  <c r="G114" i="37" s="1"/>
  <c r="B115" i="37"/>
  <c r="B116" i="37"/>
  <c r="B117" i="37"/>
  <c r="G117" i="37" s="1"/>
  <c r="B118" i="37"/>
  <c r="B119" i="37"/>
  <c r="B120" i="37"/>
  <c r="B121" i="37"/>
  <c r="B122" i="37"/>
  <c r="B123" i="37"/>
  <c r="G123" i="37" s="1"/>
  <c r="B124" i="37"/>
  <c r="B125" i="37"/>
  <c r="B126" i="37"/>
  <c r="B127" i="37"/>
  <c r="B128" i="37"/>
  <c r="B129" i="37"/>
  <c r="B130" i="37"/>
  <c r="B131" i="37"/>
  <c r="B132" i="37"/>
  <c r="B133" i="37"/>
  <c r="G133" i="37" s="1"/>
  <c r="B134" i="37"/>
  <c r="B135" i="37"/>
  <c r="G135" i="37" s="1"/>
  <c r="B136" i="37"/>
  <c r="B137" i="37"/>
  <c r="B138" i="37"/>
  <c r="B139" i="37"/>
  <c r="G139" i="37" s="1"/>
  <c r="B140" i="37"/>
  <c r="G140" i="37"/>
  <c r="B141" i="37"/>
  <c r="B142" i="37"/>
  <c r="B143" i="37"/>
  <c r="B144" i="37"/>
  <c r="G144" i="37" s="1"/>
  <c r="B145" i="37"/>
  <c r="B146" i="37"/>
  <c r="G146" i="37" s="1"/>
  <c r="B147" i="37"/>
  <c r="B148" i="37"/>
  <c r="B149" i="37"/>
  <c r="B150" i="37"/>
  <c r="B151" i="37"/>
  <c r="B152" i="37"/>
  <c r="G152" i="37" s="1"/>
  <c r="B153" i="37"/>
  <c r="G153" i="37" s="1"/>
  <c r="B154" i="37"/>
  <c r="G154" i="37" s="1"/>
  <c r="B155" i="37"/>
  <c r="G155" i="37" s="1"/>
  <c r="B156" i="37"/>
  <c r="G156" i="37" s="1"/>
  <c r="B157" i="37"/>
  <c r="B158" i="37"/>
  <c r="G158" i="37" s="1"/>
  <c r="B159" i="37"/>
  <c r="G159" i="37" s="1"/>
  <c r="B160" i="37"/>
  <c r="G160" i="37" s="1"/>
  <c r="B161" i="37"/>
  <c r="B162" i="37"/>
  <c r="B163" i="37"/>
  <c r="G163" i="37" s="1"/>
  <c r="B164" i="37"/>
  <c r="B165" i="37"/>
  <c r="G165" i="37" s="1"/>
  <c r="B166" i="37"/>
  <c r="G166" i="37" s="1"/>
  <c r="B167" i="37"/>
  <c r="B168" i="37"/>
  <c r="G168" i="37"/>
  <c r="B169" i="37"/>
  <c r="G169" i="37" s="1"/>
  <c r="B170" i="37"/>
  <c r="G170" i="37" s="1"/>
  <c r="B171" i="37"/>
  <c r="G171" i="37" s="1"/>
  <c r="B172" i="37"/>
  <c r="G172" i="37" s="1"/>
  <c r="B173" i="37"/>
  <c r="B174" i="37"/>
  <c r="B175" i="37"/>
  <c r="B176" i="37"/>
  <c r="G176" i="37" s="1"/>
  <c r="B177" i="37"/>
  <c r="B178" i="37"/>
  <c r="G178" i="37"/>
  <c r="B179" i="37"/>
  <c r="B180" i="37"/>
  <c r="G180" i="37" s="1"/>
  <c r="B181" i="37"/>
  <c r="G181" i="37" s="1"/>
  <c r="B182" i="37"/>
  <c r="G182" i="37" s="1"/>
  <c r="B183" i="37"/>
  <c r="G183" i="37" s="1"/>
  <c r="B184" i="37"/>
  <c r="G184" i="37"/>
  <c r="B185" i="37"/>
  <c r="B186" i="37"/>
  <c r="B187" i="37"/>
  <c r="G187" i="37" s="1"/>
  <c r="B188" i="37"/>
  <c r="B189" i="37"/>
  <c r="B190" i="37"/>
  <c r="G190" i="37" s="1"/>
  <c r="B191" i="37"/>
  <c r="G191" i="37" s="1"/>
  <c r="B192" i="37"/>
  <c r="G192" i="37" s="1"/>
  <c r="B193" i="37"/>
  <c r="B194" i="37"/>
  <c r="B195" i="37"/>
  <c r="B196" i="37"/>
  <c r="B197" i="37"/>
  <c r="B198" i="37"/>
  <c r="B199" i="37"/>
  <c r="G199" i="37" s="1"/>
  <c r="B200" i="37"/>
  <c r="B201" i="37"/>
  <c r="B202" i="37"/>
  <c r="B203" i="37"/>
  <c r="B204" i="37"/>
  <c r="G204" i="37" s="1"/>
  <c r="B205" i="37"/>
  <c r="G205" i="37" s="1"/>
  <c r="B206" i="37"/>
  <c r="B207" i="37"/>
  <c r="G207" i="37" s="1"/>
  <c r="B208" i="37"/>
  <c r="B209" i="37"/>
  <c r="B210" i="37"/>
  <c r="B211" i="37"/>
  <c r="B212" i="37"/>
  <c r="G212" i="37"/>
  <c r="B213" i="37"/>
  <c r="B214" i="37"/>
  <c r="B215" i="37"/>
  <c r="G215" i="37" s="1"/>
  <c r="B216" i="37"/>
  <c r="G216" i="37" s="1"/>
  <c r="B217" i="37"/>
  <c r="B218" i="37"/>
  <c r="B219" i="37"/>
  <c r="B220" i="37"/>
  <c r="G220" i="37" s="1"/>
  <c r="B221" i="37"/>
  <c r="G221" i="37" s="1"/>
  <c r="B222" i="37"/>
  <c r="B223" i="37"/>
  <c r="B224" i="37"/>
  <c r="G224" i="37"/>
  <c r="B225" i="37"/>
  <c r="B226" i="37"/>
  <c r="B227" i="37"/>
  <c r="G227" i="37" s="1"/>
  <c r="B228" i="37"/>
  <c r="G228" i="37" s="1"/>
  <c r="B229" i="37"/>
  <c r="B230" i="37"/>
  <c r="G230" i="37" s="1"/>
  <c r="B231" i="37"/>
  <c r="G231" i="37" s="1"/>
  <c r="B232" i="37"/>
  <c r="B233" i="37"/>
  <c r="B234" i="37"/>
  <c r="B235" i="37"/>
  <c r="B236" i="37"/>
  <c r="B237" i="37"/>
  <c r="B238" i="37"/>
  <c r="G238" i="37" s="1"/>
  <c r="B239" i="37"/>
  <c r="B240" i="37"/>
  <c r="B241" i="37"/>
  <c r="B242" i="37"/>
  <c r="B243" i="37"/>
  <c r="G243" i="37" s="1"/>
  <c r="B244" i="37"/>
  <c r="G244" i="37"/>
  <c r="B245" i="37"/>
  <c r="B246" i="37"/>
  <c r="G246" i="37" s="1"/>
  <c r="B247" i="37"/>
  <c r="B248" i="37"/>
  <c r="B249" i="37"/>
  <c r="B250" i="37"/>
  <c r="G250" i="37" s="1"/>
  <c r="B251" i="37"/>
  <c r="G251" i="37" s="1"/>
  <c r="B252" i="37"/>
  <c r="G252" i="37"/>
  <c r="B253" i="37"/>
  <c r="B254" i="37"/>
  <c r="B255" i="37"/>
  <c r="G255" i="37" s="1"/>
  <c r="B256" i="37"/>
  <c r="G256" i="37" s="1"/>
  <c r="B257" i="37"/>
  <c r="B258" i="37"/>
  <c r="B259" i="37"/>
  <c r="B260" i="37"/>
  <c r="G260" i="37"/>
  <c r="B261" i="37"/>
  <c r="G261" i="37" s="1"/>
  <c r="B262" i="37"/>
  <c r="G262" i="37" s="1"/>
  <c r="B263" i="37"/>
  <c r="B264" i="37"/>
  <c r="B265" i="37"/>
  <c r="B266" i="37"/>
  <c r="G266" i="37" s="1"/>
  <c r="B267" i="37"/>
  <c r="B268" i="37"/>
  <c r="G268" i="37" s="1"/>
  <c r="B269" i="37"/>
  <c r="G269" i="37" s="1"/>
  <c r="B270" i="37"/>
  <c r="B271" i="37"/>
  <c r="B272" i="37"/>
  <c r="B273" i="37"/>
  <c r="B274" i="37"/>
  <c r="G274" i="37" s="1"/>
  <c r="B275" i="37"/>
  <c r="G275" i="37" s="1"/>
  <c r="B276" i="37"/>
  <c r="G276" i="37"/>
  <c r="B277" i="37"/>
  <c r="B278" i="37"/>
  <c r="B279" i="37"/>
  <c r="B280" i="37"/>
  <c r="B281" i="37"/>
  <c r="B282" i="37"/>
  <c r="B283" i="37"/>
  <c r="B284" i="37"/>
  <c r="B285" i="37"/>
  <c r="B286" i="37"/>
  <c r="G286" i="37" s="1"/>
  <c r="B287" i="37"/>
  <c r="B288" i="37"/>
  <c r="B289" i="37"/>
  <c r="B290" i="37"/>
  <c r="B291" i="37"/>
  <c r="B292" i="37"/>
  <c r="B293" i="37"/>
  <c r="G293" i="37" s="1"/>
  <c r="B294" i="37"/>
  <c r="B295" i="37"/>
  <c r="B296" i="37"/>
  <c r="B297" i="37"/>
  <c r="B298" i="37"/>
  <c r="G298" i="37" s="1"/>
  <c r="B299" i="37"/>
  <c r="G299" i="37" s="1"/>
  <c r="B300" i="37"/>
  <c r="G300" i="37"/>
  <c r="B301" i="37"/>
  <c r="G301" i="37" s="1"/>
  <c r="B302" i="37"/>
  <c r="G302" i="37" s="1"/>
  <c r="B303" i="37"/>
  <c r="B304" i="37"/>
  <c r="B305" i="37"/>
  <c r="B306" i="37"/>
  <c r="G306" i="37" s="1"/>
  <c r="B307" i="37"/>
  <c r="B308" i="37"/>
  <c r="G308" i="37"/>
  <c r="B309" i="37"/>
  <c r="B310" i="37"/>
  <c r="B311" i="37"/>
  <c r="G311" i="37" s="1"/>
  <c r="B312" i="37"/>
  <c r="G312" i="37" s="1"/>
  <c r="B313" i="37"/>
  <c r="G313" i="37" s="1"/>
  <c r="B314" i="37"/>
  <c r="B315" i="37"/>
  <c r="G315" i="37" s="1"/>
  <c r="B316" i="37"/>
  <c r="B317" i="37"/>
  <c r="G317" i="37" s="1"/>
  <c r="B318" i="37"/>
  <c r="B319" i="37"/>
  <c r="B320" i="37"/>
  <c r="G320" i="37" s="1"/>
  <c r="B321" i="37"/>
  <c r="G321" i="37" s="1"/>
  <c r="B322" i="37"/>
  <c r="B323" i="37"/>
  <c r="B324" i="37"/>
  <c r="B325" i="37"/>
  <c r="G325" i="37" s="1"/>
  <c r="B326" i="37"/>
  <c r="B327" i="37"/>
  <c r="B328" i="37"/>
  <c r="B329" i="37"/>
  <c r="B330" i="37"/>
  <c r="G330" i="37"/>
  <c r="B331" i="37"/>
  <c r="B332" i="37"/>
  <c r="B333" i="37"/>
  <c r="G333" i="37" s="1"/>
  <c r="B334" i="37"/>
  <c r="G334" i="37" s="1"/>
  <c r="B335" i="37"/>
  <c r="B336" i="37"/>
  <c r="B337" i="37"/>
  <c r="B338" i="37"/>
  <c r="G338" i="37" s="1"/>
  <c r="B339" i="37"/>
  <c r="G339" i="37" s="1"/>
  <c r="B340" i="37"/>
  <c r="B341" i="37"/>
  <c r="B342" i="37"/>
  <c r="B343" i="37"/>
  <c r="B344" i="37"/>
  <c r="B345" i="37"/>
  <c r="G345" i="37" s="1"/>
  <c r="B346" i="37"/>
  <c r="G346" i="37" s="1"/>
  <c r="B347" i="37"/>
  <c r="B348" i="37"/>
  <c r="B349" i="37"/>
  <c r="B350" i="37"/>
  <c r="B351" i="37"/>
  <c r="G351" i="37" s="1"/>
  <c r="B352" i="37"/>
  <c r="B353" i="37"/>
  <c r="G353" i="37" s="1"/>
  <c r="B354" i="37"/>
  <c r="B355" i="37"/>
  <c r="B356" i="37"/>
  <c r="B357" i="37"/>
  <c r="G357" i="37" s="1"/>
  <c r="B358" i="37"/>
  <c r="G358" i="37" s="1"/>
  <c r="B359" i="37"/>
  <c r="B360" i="37"/>
  <c r="G360" i="37" s="1"/>
  <c r="B361" i="37"/>
  <c r="B362" i="37"/>
  <c r="B363" i="37"/>
  <c r="G363" i="37" s="1"/>
  <c r="B364" i="37"/>
  <c r="B365" i="37"/>
  <c r="G365" i="37" s="1"/>
  <c r="B366" i="37"/>
  <c r="G366" i="37" s="1"/>
  <c r="B367" i="37"/>
  <c r="B368" i="37"/>
  <c r="B369" i="37"/>
  <c r="B370" i="37"/>
  <c r="B371" i="37"/>
  <c r="G371" i="37" s="1"/>
  <c r="B372" i="37"/>
  <c r="G372" i="37"/>
  <c r="B373" i="37"/>
  <c r="B374" i="37"/>
  <c r="G374" i="37" s="1"/>
  <c r="B375" i="37"/>
  <c r="B376" i="37"/>
  <c r="B377" i="37"/>
  <c r="G377" i="37" s="1"/>
  <c r="B378" i="37"/>
  <c r="G378" i="37" s="1"/>
  <c r="B379" i="37"/>
  <c r="B380" i="37"/>
  <c r="B381" i="37"/>
  <c r="G381" i="37" s="1"/>
  <c r="B382" i="37"/>
  <c r="G382" i="37" s="1"/>
  <c r="B383" i="37"/>
  <c r="B384" i="37"/>
  <c r="G384" i="37" s="1"/>
  <c r="B385" i="37"/>
  <c r="G385" i="37" s="1"/>
  <c r="B386" i="37"/>
  <c r="B387" i="37"/>
  <c r="G387" i="37" s="1"/>
  <c r="B388" i="37"/>
  <c r="B389" i="37"/>
  <c r="B390" i="37"/>
  <c r="G390" i="37" s="1"/>
  <c r="B391" i="37"/>
  <c r="G391" i="37" s="1"/>
  <c r="B392" i="37"/>
  <c r="B393" i="37"/>
  <c r="B394" i="37"/>
  <c r="B395" i="37"/>
  <c r="G395" i="37" s="1"/>
  <c r="B396" i="37"/>
  <c r="B397" i="37"/>
  <c r="G397" i="37" s="1"/>
  <c r="B398" i="37"/>
  <c r="B399" i="37"/>
  <c r="B400" i="37"/>
  <c r="B401" i="37"/>
  <c r="B402" i="37"/>
  <c r="G402" i="37" s="1"/>
  <c r="B403" i="37"/>
  <c r="G403" i="37" s="1"/>
  <c r="B404" i="37"/>
  <c r="B405" i="37"/>
  <c r="B406" i="37"/>
  <c r="B407" i="37"/>
  <c r="B408" i="37"/>
  <c r="B409" i="37"/>
  <c r="B410" i="37"/>
  <c r="B411" i="37"/>
  <c r="B412" i="37"/>
  <c r="B413" i="37"/>
  <c r="B414" i="37"/>
  <c r="B415" i="37"/>
  <c r="B416" i="37"/>
  <c r="B417" i="37"/>
  <c r="B418" i="37"/>
  <c r="B419" i="37"/>
  <c r="G419" i="37" s="1"/>
  <c r="B420" i="37"/>
  <c r="G420" i="37" s="1"/>
  <c r="B421" i="37"/>
  <c r="B422" i="37"/>
  <c r="G422" i="37" s="1"/>
  <c r="B423" i="37"/>
  <c r="G423" i="37" s="1"/>
  <c r="B424" i="37"/>
  <c r="B425" i="37"/>
  <c r="B426" i="37"/>
  <c r="B427" i="37"/>
  <c r="B428" i="37"/>
  <c r="G428" i="37" s="1"/>
  <c r="B429" i="37"/>
  <c r="B430" i="37"/>
  <c r="G430" i="37" s="1"/>
  <c r="B431" i="37"/>
  <c r="G431" i="37" s="1"/>
  <c r="B432" i="37"/>
  <c r="G432" i="37"/>
  <c r="B433" i="37"/>
  <c r="B434" i="37"/>
  <c r="G434" i="37" s="1"/>
  <c r="B435" i="37"/>
  <c r="G435" i="37" s="1"/>
  <c r="B436" i="37"/>
  <c r="G436" i="37"/>
  <c r="B437" i="37"/>
  <c r="G437" i="37" s="1"/>
  <c r="B438" i="37"/>
  <c r="B439" i="37"/>
  <c r="B440" i="37"/>
  <c r="G440" i="37" s="1"/>
  <c r="B441" i="37"/>
  <c r="G441" i="37" s="1"/>
  <c r="B442" i="37"/>
  <c r="B443" i="37"/>
  <c r="B444" i="37"/>
  <c r="G444" i="37" s="1"/>
  <c r="B445" i="37"/>
  <c r="B446" i="37"/>
  <c r="B447" i="37"/>
  <c r="G447" i="37" s="1"/>
  <c r="B448" i="37"/>
  <c r="G448" i="37" s="1"/>
  <c r="B449" i="37"/>
  <c r="B450" i="37"/>
  <c r="B451" i="37"/>
  <c r="B452" i="37"/>
  <c r="B453" i="37"/>
  <c r="B454" i="37"/>
  <c r="B455" i="37"/>
  <c r="B456" i="37"/>
  <c r="G456" i="37"/>
  <c r="B457" i="37"/>
  <c r="B458" i="37"/>
  <c r="B459" i="37"/>
  <c r="B460" i="37"/>
  <c r="B461" i="37"/>
  <c r="G461" i="37" s="1"/>
  <c r="B462" i="37"/>
  <c r="B463" i="37"/>
  <c r="B464" i="37"/>
  <c r="B465" i="37"/>
  <c r="G465" i="37" s="1"/>
  <c r="B466" i="37"/>
  <c r="G466" i="37" s="1"/>
  <c r="B467" i="37"/>
  <c r="B468" i="37"/>
  <c r="G468" i="37"/>
  <c r="B469" i="37"/>
  <c r="B470" i="37"/>
  <c r="G470" i="37" s="1"/>
  <c r="B471" i="37"/>
  <c r="B472" i="37"/>
  <c r="B473" i="37"/>
  <c r="B474" i="37"/>
  <c r="B475" i="37"/>
  <c r="B476" i="37"/>
  <c r="B477" i="37"/>
  <c r="G477" i="37" s="1"/>
  <c r="B478" i="37"/>
  <c r="G478" i="37"/>
  <c r="B479" i="37"/>
  <c r="B480" i="37"/>
  <c r="B481" i="37"/>
  <c r="B482" i="37"/>
  <c r="B483" i="37"/>
  <c r="G483" i="37" s="1"/>
  <c r="B484" i="37"/>
  <c r="G484" i="37" s="1"/>
  <c r="B485" i="37"/>
  <c r="G485" i="37" s="1"/>
  <c r="B486" i="37"/>
  <c r="B487" i="37"/>
  <c r="B488" i="37"/>
  <c r="G488" i="37" s="1"/>
  <c r="B489" i="37"/>
  <c r="G489" i="37" s="1"/>
  <c r="B490" i="37"/>
  <c r="B491" i="37"/>
  <c r="B492" i="37"/>
  <c r="B493" i="37"/>
  <c r="B494" i="37"/>
  <c r="B495" i="37"/>
  <c r="G495" i="37" s="1"/>
  <c r="B496" i="37"/>
  <c r="B497" i="37"/>
  <c r="B498" i="37"/>
  <c r="B499" i="37"/>
  <c r="B500" i="37"/>
  <c r="B501" i="37"/>
  <c r="B502" i="37"/>
  <c r="G502" i="37"/>
  <c r="B503" i="37"/>
  <c r="G503" i="37" s="1"/>
  <c r="B504" i="37"/>
  <c r="G504" i="37" s="1"/>
  <c r="B505" i="37"/>
  <c r="B506" i="37"/>
  <c r="B507" i="37"/>
  <c r="B508" i="37"/>
  <c r="G508" i="37"/>
  <c r="B509" i="37"/>
  <c r="B510" i="37"/>
  <c r="B511" i="37"/>
  <c r="G511" i="37" s="1"/>
  <c r="B512" i="37"/>
  <c r="G512" i="37" s="1"/>
  <c r="B513" i="37"/>
  <c r="B514" i="37"/>
  <c r="G514" i="37" s="1"/>
  <c r="B515" i="37"/>
  <c r="B516" i="37"/>
  <c r="B517" i="37"/>
  <c r="G517" i="37" s="1"/>
  <c r="B518" i="37"/>
  <c r="B519" i="37"/>
  <c r="B520" i="37"/>
  <c r="B521" i="37"/>
  <c r="B522" i="37"/>
  <c r="G522" i="37"/>
  <c r="B523" i="37"/>
  <c r="B524" i="37"/>
  <c r="B525" i="37"/>
  <c r="B526" i="37"/>
  <c r="B527" i="37"/>
  <c r="G527" i="37" s="1"/>
  <c r="B528" i="37"/>
  <c r="G528" i="37" s="1"/>
  <c r="B529" i="37"/>
  <c r="B530" i="37"/>
  <c r="G530" i="37" s="1"/>
  <c r="B531" i="37"/>
  <c r="B532" i="37"/>
  <c r="B533" i="37"/>
  <c r="B534" i="37"/>
  <c r="B535" i="37"/>
  <c r="G535" i="37" s="1"/>
  <c r="B536" i="37"/>
  <c r="B537" i="37"/>
  <c r="B538" i="37"/>
  <c r="G538" i="37" s="1"/>
  <c r="B539" i="37"/>
  <c r="G539" i="37" s="1"/>
  <c r="B540" i="37"/>
  <c r="G540" i="37" s="1"/>
  <c r="B541" i="37"/>
  <c r="B542" i="37"/>
  <c r="G542" i="37" s="1"/>
  <c r="B543" i="37"/>
  <c r="G543" i="37" s="1"/>
  <c r="B544" i="37"/>
  <c r="B545" i="37"/>
  <c r="G545" i="37" s="1"/>
  <c r="B546" i="37"/>
  <c r="B547" i="37"/>
  <c r="B548" i="37"/>
  <c r="G548" i="37" s="1"/>
  <c r="B549" i="37"/>
  <c r="B550" i="37"/>
  <c r="G550" i="37" s="1"/>
  <c r="B551" i="37"/>
  <c r="G551" i="37"/>
  <c r="B552" i="37"/>
  <c r="B553" i="37"/>
  <c r="G553" i="37" s="1"/>
  <c r="B554" i="37"/>
  <c r="B555" i="37"/>
  <c r="B556" i="37"/>
  <c r="B557" i="37"/>
  <c r="B558" i="37"/>
  <c r="B559" i="37"/>
  <c r="B560" i="37"/>
  <c r="G560" i="37" s="1"/>
  <c r="B561" i="37"/>
  <c r="G561" i="37" s="1"/>
  <c r="B562" i="37"/>
  <c r="B563" i="37"/>
  <c r="G563" i="37"/>
  <c r="B564" i="37"/>
  <c r="G564" i="37" s="1"/>
  <c r="B565" i="37"/>
  <c r="B566" i="37"/>
  <c r="B567" i="37"/>
  <c r="B568" i="37"/>
  <c r="B569" i="37"/>
  <c r="G569" i="37" s="1"/>
  <c r="B570" i="37"/>
  <c r="B571" i="37"/>
  <c r="B572" i="37"/>
  <c r="B573" i="37"/>
  <c r="B574" i="37"/>
  <c r="B575" i="37"/>
  <c r="B576" i="37"/>
  <c r="B577" i="37"/>
  <c r="G577" i="37" s="1"/>
  <c r="B578" i="37"/>
  <c r="B579" i="37"/>
  <c r="G579" i="37" s="1"/>
  <c r="B580" i="37"/>
  <c r="G580" i="37" s="1"/>
  <c r="B581" i="37"/>
  <c r="B582" i="37"/>
  <c r="G582" i="37" s="1"/>
  <c r="B583" i="37"/>
  <c r="B584" i="37"/>
  <c r="B585" i="37"/>
  <c r="B586" i="37"/>
  <c r="G586" i="37" s="1"/>
  <c r="B587" i="37"/>
  <c r="G587" i="37" s="1"/>
  <c r="B588" i="37"/>
  <c r="B589" i="37"/>
  <c r="G589" i="37" s="1"/>
  <c r="B590" i="37"/>
  <c r="B591" i="37"/>
  <c r="G591" i="37"/>
  <c r="B592" i="37"/>
  <c r="B593" i="37"/>
  <c r="B594" i="37"/>
  <c r="B595" i="37"/>
  <c r="B596" i="37"/>
  <c r="B597" i="37"/>
  <c r="B598" i="37"/>
  <c r="B599" i="37"/>
  <c r="B600" i="37"/>
  <c r="G600" i="37" s="1"/>
  <c r="B601" i="37"/>
  <c r="B602" i="37"/>
  <c r="B603" i="37"/>
  <c r="B604" i="37"/>
  <c r="G604" i="37" s="1"/>
  <c r="B605" i="37"/>
  <c r="B606" i="37"/>
  <c r="G606" i="37" s="1"/>
  <c r="B607" i="37"/>
  <c r="G607" i="37" s="1"/>
  <c r="B608" i="37"/>
  <c r="B609" i="37"/>
  <c r="B610" i="37"/>
  <c r="G610" i="37" s="1"/>
  <c r="B611" i="37"/>
  <c r="B612" i="37"/>
  <c r="G612" i="37" s="1"/>
  <c r="B613" i="37"/>
  <c r="G613" i="37"/>
  <c r="B614" i="37"/>
  <c r="G614" i="37" s="1"/>
  <c r="B615" i="37"/>
  <c r="G615" i="37"/>
  <c r="B616" i="37"/>
  <c r="B617" i="37"/>
  <c r="B618" i="37"/>
  <c r="G618" i="37" s="1"/>
  <c r="B619" i="37"/>
  <c r="G619" i="37"/>
  <c r="B620" i="37"/>
  <c r="B621" i="37"/>
  <c r="G621" i="37"/>
  <c r="B622" i="37"/>
  <c r="G622" i="37" s="1"/>
  <c r="B623" i="37"/>
  <c r="B624" i="37"/>
  <c r="B625" i="37"/>
  <c r="G625" i="37" s="1"/>
  <c r="B626" i="37"/>
  <c r="B627" i="37"/>
  <c r="B628" i="37"/>
  <c r="B629" i="37"/>
  <c r="G629" i="37" s="1"/>
  <c r="B630" i="37"/>
  <c r="B631" i="37"/>
  <c r="B632" i="37"/>
  <c r="B633" i="37"/>
  <c r="B634" i="37"/>
  <c r="B635" i="37"/>
  <c r="B636" i="37"/>
  <c r="B637" i="37"/>
  <c r="B638" i="37"/>
  <c r="B639" i="37"/>
  <c r="G639" i="37" s="1"/>
  <c r="B640" i="37"/>
  <c r="B641" i="37"/>
  <c r="G641" i="37" s="1"/>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H661" i="37" s="1"/>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H677" i="37" s="1"/>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H685" i="37" s="1"/>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H693" i="37" s="1"/>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H709" i="37" s="1"/>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H717" i="37" s="1"/>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H757" i="37" s="1"/>
  <c r="D757" i="37"/>
  <c r="B758" i="37"/>
  <c r="C758" i="37"/>
  <c r="H758" i="37" s="1"/>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H773" i="37" s="1"/>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H805" i="37" s="1"/>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H877" i="37" s="1"/>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H917" i="37" s="1"/>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H933" i="37" s="1"/>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H943" i="37" s="1"/>
  <c r="B944" i="37"/>
  <c r="C944" i="37"/>
  <c r="D944" i="37"/>
  <c r="H944" i="37" s="1"/>
  <c r="G944" i="37"/>
  <c r="B945" i="37"/>
  <c r="C945" i="37"/>
  <c r="D945" i="37"/>
  <c r="G945" i="37"/>
  <c r="B946" i="37"/>
  <c r="C946" i="37"/>
  <c r="D946" i="37"/>
  <c r="B947" i="37"/>
  <c r="C947" i="37"/>
  <c r="D947" i="37"/>
  <c r="B948" i="37"/>
  <c r="C948" i="37"/>
  <c r="D948" i="37"/>
  <c r="B949" i="37"/>
  <c r="C949" i="37"/>
  <c r="G949" i="37" s="1"/>
  <c r="D949" i="37"/>
  <c r="B950" i="37"/>
  <c r="C950" i="37"/>
  <c r="D950" i="37"/>
  <c r="H950" i="37" s="1"/>
  <c r="B951" i="37"/>
  <c r="C951" i="37"/>
  <c r="D951" i="37"/>
  <c r="H951" i="37" s="1"/>
  <c r="B952" i="37"/>
  <c r="C952" i="37"/>
  <c r="D952" i="37"/>
  <c r="B953" i="37"/>
  <c r="G953" i="37" s="1"/>
  <c r="C953" i="37"/>
  <c r="D953" i="37"/>
  <c r="B954" i="37"/>
  <c r="C954" i="37"/>
  <c r="D954" i="37"/>
  <c r="B955" i="37"/>
  <c r="C955" i="37"/>
  <c r="D955" i="37"/>
  <c r="B956" i="37"/>
  <c r="C956" i="37"/>
  <c r="D956" i="37"/>
  <c r="H956" i="37" s="1"/>
  <c r="G956" i="37"/>
  <c r="B957" i="37"/>
  <c r="C957" i="37"/>
  <c r="D957" i="37"/>
  <c r="G957" i="37"/>
  <c r="B958" i="37"/>
  <c r="C958" i="37"/>
  <c r="D958" i="37"/>
  <c r="B959" i="37"/>
  <c r="C959" i="37"/>
  <c r="D959" i="37"/>
  <c r="B960" i="37"/>
  <c r="C960" i="37"/>
  <c r="G960" i="37" s="1"/>
  <c r="D960" i="37"/>
  <c r="B961" i="37"/>
  <c r="C961" i="37"/>
  <c r="D961" i="37"/>
  <c r="H961" i="37" s="1"/>
  <c r="B962" i="37"/>
  <c r="C962" i="37"/>
  <c r="D962" i="37"/>
  <c r="G962" i="37" s="1"/>
  <c r="B963" i="37"/>
  <c r="C963" i="37"/>
  <c r="D963" i="37"/>
  <c r="B964" i="37"/>
  <c r="C964" i="37"/>
  <c r="G964" i="37" s="1"/>
  <c r="D964" i="37"/>
  <c r="B965" i="37"/>
  <c r="C965" i="37"/>
  <c r="D965" i="37"/>
  <c r="H965" i="37" s="1"/>
  <c r="B966" i="37"/>
  <c r="C966" i="37"/>
  <c r="D966" i="37"/>
  <c r="B967" i="37"/>
  <c r="C967" i="37"/>
  <c r="D967" i="37"/>
  <c r="B968" i="37"/>
  <c r="C968" i="37"/>
  <c r="D968" i="37"/>
  <c r="B969" i="37"/>
  <c r="C969" i="37"/>
  <c r="D969" i="37"/>
  <c r="H969" i="37" s="1"/>
  <c r="B970" i="37"/>
  <c r="C970" i="37"/>
  <c r="D970" i="37"/>
  <c r="G970" i="37"/>
  <c r="B971" i="37"/>
  <c r="C971" i="37"/>
  <c r="D971" i="37"/>
  <c r="B972" i="37"/>
  <c r="C972" i="37"/>
  <c r="D972" i="37"/>
  <c r="B973" i="37"/>
  <c r="C973" i="37"/>
  <c r="G973" i="37" s="1"/>
  <c r="D973" i="37"/>
  <c r="B974" i="37"/>
  <c r="C974" i="37"/>
  <c r="D974" i="37"/>
  <c r="H974" i="37" s="1"/>
  <c r="B975" i="37"/>
  <c r="C975" i="37"/>
  <c r="G975" i="37" s="1"/>
  <c r="D975" i="37"/>
  <c r="H975" i="37" s="1"/>
  <c r="B976" i="37"/>
  <c r="C976" i="37"/>
  <c r="D976" i="37"/>
  <c r="B977" i="37"/>
  <c r="B978" i="37"/>
  <c r="B979" i="37"/>
  <c r="B980" i="37"/>
  <c r="C980" i="37"/>
  <c r="D980" i="37"/>
  <c r="B981" i="37"/>
  <c r="C981" i="37"/>
  <c r="H981" i="37" s="1"/>
  <c r="D981" i="37"/>
  <c r="B982" i="37"/>
  <c r="C982" i="37"/>
  <c r="D982" i="37"/>
  <c r="B983" i="37"/>
  <c r="B984" i="37"/>
  <c r="B985" i="37"/>
  <c r="C985" i="37"/>
  <c r="G985" i="37" s="1"/>
  <c r="D985" i="37"/>
  <c r="B986" i="37"/>
  <c r="C986" i="37"/>
  <c r="G986" i="37" s="1"/>
  <c r="D986" i="37"/>
  <c r="B987" i="37"/>
  <c r="C987" i="37"/>
  <c r="D987" i="37"/>
  <c r="B988" i="37"/>
  <c r="C988" i="37"/>
  <c r="D988" i="37"/>
  <c r="B989" i="37"/>
  <c r="G989" i="37" s="1"/>
  <c r="C989" i="37"/>
  <c r="D989" i="37"/>
  <c r="B990" i="37"/>
  <c r="B991" i="37"/>
  <c r="C991" i="37"/>
  <c r="D991" i="37"/>
  <c r="B992" i="37"/>
  <c r="C992" i="37"/>
  <c r="D992" i="37"/>
  <c r="B993" i="37"/>
  <c r="C993" i="37"/>
  <c r="H993" i="37" s="1"/>
  <c r="D993" i="37"/>
  <c r="B994" i="37"/>
  <c r="C994" i="37"/>
  <c r="D994" i="37"/>
  <c r="G994" i="37" s="1"/>
  <c r="B995" i="37"/>
  <c r="C995" i="37"/>
  <c r="D995" i="37"/>
  <c r="B996" i="37"/>
  <c r="C996" i="37"/>
  <c r="D996" i="37"/>
  <c r="H996" i="37" s="1"/>
  <c r="B997" i="37"/>
  <c r="C997" i="37"/>
  <c r="H997" i="37" s="1"/>
  <c r="D997" i="37"/>
  <c r="B998" i="37"/>
  <c r="C998" i="37"/>
  <c r="D998" i="37"/>
  <c r="B999" i="37"/>
  <c r="C999" i="37"/>
  <c r="D999" i="37"/>
  <c r="B1000" i="37"/>
  <c r="B1001" i="37"/>
  <c r="C1001" i="37"/>
  <c r="D1001" i="37"/>
  <c r="B1002" i="37"/>
  <c r="C1002" i="37"/>
  <c r="D1002" i="37"/>
  <c r="B1003" i="37"/>
  <c r="C1003" i="37"/>
  <c r="D1003" i="37"/>
  <c r="B1004" i="37"/>
  <c r="C1004" i="37"/>
  <c r="D1004" i="37"/>
  <c r="B1005" i="37"/>
  <c r="C1005" i="37"/>
  <c r="D1005" i="37"/>
  <c r="B1006" i="37"/>
  <c r="B1007" i="37"/>
  <c r="C1007" i="37"/>
  <c r="D1007" i="37"/>
  <c r="B1008" i="37"/>
  <c r="C1008" i="37"/>
  <c r="D1008" i="37"/>
  <c r="H1008" i="37" s="1"/>
  <c r="B1009" i="37"/>
  <c r="C1009" i="37"/>
  <c r="D1009" i="37"/>
  <c r="B1010" i="37"/>
  <c r="C1010" i="37"/>
  <c r="D1010" i="37"/>
  <c r="G1010" i="37" s="1"/>
  <c r="B1011" i="37"/>
  <c r="C1011" i="37"/>
  <c r="D1011" i="37"/>
  <c r="B1012" i="37"/>
  <c r="B1013" i="37"/>
  <c r="C1013" i="37"/>
  <c r="D1013" i="37"/>
  <c r="G1013" i="37"/>
  <c r="B1014" i="37"/>
  <c r="C1014" i="37"/>
  <c r="D1014" i="37"/>
  <c r="B1015" i="37"/>
  <c r="G1015" i="37" s="1"/>
  <c r="C1015" i="37"/>
  <c r="D1015" i="37"/>
  <c r="H1015" i="37" s="1"/>
  <c r="B1016" i="37"/>
  <c r="B1017" i="37"/>
  <c r="C1017" i="37"/>
  <c r="D1017" i="37"/>
  <c r="B1018" i="37"/>
  <c r="C1018" i="37"/>
  <c r="D1018" i="37"/>
  <c r="B1019" i="37"/>
  <c r="C1019" i="37"/>
  <c r="D1019" i="37"/>
  <c r="B1020" i="37"/>
  <c r="C1020" i="37"/>
  <c r="D1020" i="37"/>
  <c r="B1021" i="37"/>
  <c r="C1021" i="37"/>
  <c r="D1021" i="37"/>
  <c r="B1022" i="37"/>
  <c r="C1022" i="37"/>
  <c r="D1022" i="37"/>
  <c r="B1023" i="37"/>
  <c r="B1024" i="37"/>
  <c r="C1024" i="37"/>
  <c r="D1024" i="37"/>
  <c r="B1025" i="37"/>
  <c r="C1025" i="37"/>
  <c r="D1025" i="37"/>
  <c r="B1026" i="37"/>
  <c r="C1026" i="37"/>
  <c r="D1026" i="37"/>
  <c r="B1027" i="37"/>
  <c r="B1028" i="37"/>
  <c r="C1028" i="37"/>
  <c r="D1028" i="37"/>
  <c r="H1028" i="37" s="1"/>
  <c r="B1029" i="37"/>
  <c r="C1029" i="37"/>
  <c r="H1029" i="37" s="1"/>
  <c r="D1029" i="37"/>
  <c r="B1030" i="37"/>
  <c r="C1030" i="37"/>
  <c r="D1030" i="37"/>
  <c r="H1030" i="37" s="1"/>
  <c r="B1031" i="37"/>
  <c r="C1031" i="37"/>
  <c r="G1031" i="37" s="1"/>
  <c r="D1031" i="37"/>
  <c r="B1032" i="37"/>
  <c r="G1032" i="37" s="1"/>
  <c r="C1032" i="37"/>
  <c r="D1032" i="37"/>
  <c r="B1033" i="37"/>
  <c r="C1033" i="37"/>
  <c r="D1033" i="37"/>
  <c r="B1034" i="37"/>
  <c r="B1035" i="37"/>
  <c r="C1035" i="37"/>
  <c r="D1035" i="37"/>
  <c r="G1035" i="37" s="1"/>
  <c r="B1036" i="37"/>
  <c r="C1036" i="37"/>
  <c r="D1036" i="37"/>
  <c r="G1036" i="37"/>
  <c r="B1037" i="37"/>
  <c r="C1037" i="37"/>
  <c r="G1037" i="37" s="1"/>
  <c r="D1037" i="37"/>
  <c r="B1038" i="37"/>
  <c r="C1038" i="37"/>
  <c r="D1038" i="37"/>
  <c r="B1039" i="37"/>
  <c r="B1040" i="37"/>
  <c r="B1041" i="37"/>
  <c r="B1042" i="37"/>
  <c r="G1042" i="37" s="1"/>
  <c r="C1042" i="37"/>
  <c r="D1042" i="37"/>
  <c r="B1043" i="37"/>
  <c r="C1043" i="37"/>
  <c r="D1043" i="37"/>
  <c r="H1043" i="37" s="1"/>
  <c r="B1044" i="37"/>
  <c r="C1044" i="37"/>
  <c r="D1044" i="37"/>
  <c r="B1045" i="37"/>
  <c r="C1045" i="37"/>
  <c r="D1045" i="37"/>
  <c r="G1045" i="37"/>
  <c r="B1046" i="37"/>
  <c r="C1046" i="37"/>
  <c r="D1046" i="37"/>
  <c r="B1047" i="37"/>
  <c r="C1047" i="37"/>
  <c r="D1047" i="37"/>
  <c r="B1048" i="37"/>
  <c r="C1048" i="37"/>
  <c r="G1048" i="37" s="1"/>
  <c r="D1048" i="37"/>
  <c r="B1049" i="37"/>
  <c r="B1050" i="37"/>
  <c r="B1051" i="37"/>
  <c r="C1051" i="37"/>
  <c r="D1051" i="37"/>
  <c r="B1052" i="37"/>
  <c r="C1052" i="37"/>
  <c r="D1052" i="37"/>
  <c r="B1053" i="37"/>
  <c r="C1053" i="37"/>
  <c r="D1053" i="37"/>
  <c r="G1053" i="37" s="1"/>
  <c r="B1054" i="37"/>
  <c r="C1054" i="37"/>
  <c r="D1054" i="37"/>
  <c r="B1055" i="37"/>
  <c r="C1055" i="37"/>
  <c r="D1055" i="37"/>
  <c r="H1055" i="37" s="1"/>
  <c r="B1056" i="37"/>
  <c r="C1056" i="37"/>
  <c r="D1056" i="37"/>
  <c r="B1057" i="37"/>
  <c r="B1058" i="37"/>
  <c r="B1059" i="37"/>
  <c r="G1059" i="37" s="1"/>
  <c r="C1059" i="37"/>
  <c r="D1059" i="37"/>
  <c r="B1060" i="37"/>
  <c r="G1060" i="37" s="1"/>
  <c r="C1060" i="37"/>
  <c r="D1060" i="37"/>
  <c r="B1061" i="37"/>
  <c r="C1061" i="37"/>
  <c r="D1061" i="37"/>
  <c r="H1061" i="37" s="1"/>
  <c r="B1062" i="37"/>
  <c r="C1062" i="37"/>
  <c r="D1062" i="37"/>
  <c r="B1063" i="37"/>
  <c r="G1063" i="37" s="1"/>
  <c r="C1063" i="37"/>
  <c r="D1063" i="37"/>
  <c r="B1064" i="37"/>
  <c r="C1064" i="37"/>
  <c r="D1064" i="37"/>
  <c r="B1065" i="37"/>
  <c r="C1065" i="37"/>
  <c r="D1065" i="37"/>
  <c r="B1066" i="37"/>
  <c r="C1066" i="37"/>
  <c r="D1066" i="37"/>
  <c r="B1067" i="37"/>
  <c r="C1067" i="37"/>
  <c r="D1067" i="37"/>
  <c r="B1068" i="37"/>
  <c r="C1068" i="37"/>
  <c r="D1068" i="37"/>
  <c r="G1068" i="37" s="1"/>
  <c r="B1069" i="37"/>
  <c r="C1069" i="37"/>
  <c r="D1069" i="37"/>
  <c r="G1069" i="37"/>
  <c r="B1070" i="37"/>
  <c r="C1070" i="37"/>
  <c r="D1070" i="37"/>
  <c r="B1071" i="37"/>
  <c r="C1071" i="37"/>
  <c r="D1071" i="37"/>
  <c r="B1072" i="37"/>
  <c r="C1072" i="37"/>
  <c r="D1072" i="37"/>
  <c r="B1073" i="37"/>
  <c r="C1073" i="37"/>
  <c r="D1073" i="37"/>
  <c r="H1073" i="37" s="1"/>
  <c r="B1074" i="37"/>
  <c r="C1074" i="37"/>
  <c r="D1074" i="37"/>
  <c r="H1074" i="37" s="1"/>
  <c r="B1075" i="37"/>
  <c r="C1075" i="37"/>
  <c r="D1075" i="37"/>
  <c r="G1075" i="37"/>
  <c r="B1076" i="37"/>
  <c r="B1077" i="37"/>
  <c r="C1077" i="37"/>
  <c r="D1077" i="37"/>
  <c r="G1077" i="37" s="1"/>
  <c r="B1078" i="37"/>
  <c r="C1078" i="37"/>
  <c r="D1078" i="37"/>
  <c r="G1078" i="37"/>
  <c r="B1079" i="37"/>
  <c r="C1079" i="37"/>
  <c r="D1079" i="37"/>
  <c r="B1080" i="37"/>
  <c r="C1080" i="37"/>
  <c r="D1080" i="37"/>
  <c r="B1081" i="37"/>
  <c r="C1081" i="37"/>
  <c r="H1081" i="37" s="1"/>
  <c r="D1081" i="37"/>
  <c r="B1082" i="37"/>
  <c r="C1082" i="37"/>
  <c r="D1082" i="37"/>
  <c r="H1082" i="37" s="1"/>
  <c r="B1083" i="37"/>
  <c r="C1083" i="37"/>
  <c r="D1083" i="37"/>
  <c r="G1083" i="37"/>
  <c r="B1084" i="37"/>
  <c r="C1084" i="37"/>
  <c r="D1084" i="37"/>
  <c r="B1085" i="37"/>
  <c r="C1085" i="37"/>
  <c r="D1085" i="37"/>
  <c r="B1086" i="37"/>
  <c r="C1086" i="37"/>
  <c r="H1086" i="37" s="1"/>
  <c r="D1086" i="37"/>
  <c r="B1087" i="37"/>
  <c r="C1087" i="37"/>
  <c r="D1087" i="37"/>
  <c r="B1088" i="37"/>
  <c r="B1089" i="37"/>
  <c r="B1090" i="37"/>
  <c r="C1090" i="37"/>
  <c r="H1090" i="37" s="1"/>
  <c r="D1090" i="37"/>
  <c r="B1091" i="37"/>
  <c r="C1091" i="37"/>
  <c r="D1091" i="37"/>
  <c r="B1092" i="37"/>
  <c r="C1092" i="37"/>
  <c r="D1092" i="37"/>
  <c r="B1093" i="37"/>
  <c r="C1093" i="37"/>
  <c r="D1093" i="37"/>
  <c r="B1094" i="37"/>
  <c r="C1094" i="37"/>
  <c r="D1094" i="37"/>
  <c r="B1095" i="37"/>
  <c r="C1095" i="37"/>
  <c r="D1095" i="37"/>
  <c r="B1096" i="37"/>
  <c r="B1097" i="37"/>
  <c r="C1097" i="37"/>
  <c r="D1097" i="37"/>
  <c r="B1098" i="37"/>
  <c r="C1098" i="37"/>
  <c r="D1098" i="37"/>
  <c r="B1099" i="37"/>
  <c r="C1099" i="37"/>
  <c r="D1099" i="37"/>
  <c r="B1100" i="37"/>
  <c r="C1100" i="37"/>
  <c r="D1100" i="37"/>
  <c r="B1101" i="37"/>
  <c r="C1101" i="37"/>
  <c r="D1101" i="37"/>
  <c r="H1101" i="37" s="1"/>
  <c r="B1102" i="37"/>
  <c r="C1102" i="37"/>
  <c r="D1102" i="37"/>
  <c r="B1103" i="37"/>
  <c r="C1103" i="37"/>
  <c r="D1103" i="37"/>
  <c r="B1104" i="37"/>
  <c r="B1105" i="37"/>
  <c r="B1106" i="37"/>
  <c r="C1106" i="37"/>
  <c r="D1106" i="37"/>
  <c r="H1106" i="37" s="1"/>
  <c r="B1107" i="37"/>
  <c r="C1107" i="37"/>
  <c r="D1107" i="37"/>
  <c r="B1108" i="37"/>
  <c r="C1108" i="37"/>
  <c r="D1108" i="37"/>
  <c r="B1109" i="37"/>
  <c r="C1109" i="37"/>
  <c r="D1109" i="37"/>
  <c r="B1110" i="37"/>
  <c r="C1110" i="37"/>
  <c r="D1110" i="37"/>
  <c r="B1111" i="37"/>
  <c r="C1111" i="37"/>
  <c r="D1111" i="37"/>
  <c r="B1112" i="37"/>
  <c r="B1113" i="37"/>
  <c r="C1113" i="37"/>
  <c r="D1113" i="37"/>
  <c r="B1114" i="37"/>
  <c r="C1114" i="37"/>
  <c r="D1114" i="37"/>
  <c r="B1115" i="37"/>
  <c r="C1115" i="37"/>
  <c r="D1115" i="37"/>
  <c r="B1116" i="37"/>
  <c r="B1117" i="37"/>
  <c r="C1117" i="37"/>
  <c r="D1117" i="37"/>
  <c r="B1118" i="37"/>
  <c r="C1118" i="37"/>
  <c r="D1118" i="37"/>
  <c r="B1119" i="37"/>
  <c r="B1120" i="37"/>
  <c r="C1120" i="37"/>
  <c r="D1120" i="37"/>
  <c r="B1121" i="37"/>
  <c r="C1121" i="37"/>
  <c r="D1121" i="37"/>
  <c r="B1122" i="37"/>
  <c r="C1122" i="37"/>
  <c r="D1122" i="37"/>
  <c r="B1123" i="37"/>
  <c r="C1123" i="37"/>
  <c r="D1123" i="37"/>
  <c r="B1124" i="37"/>
  <c r="G1124" i="37" s="1"/>
  <c r="C1124" i="37"/>
  <c r="D1124" i="37"/>
  <c r="H1124" i="37" s="1"/>
  <c r="B1125" i="37"/>
  <c r="C1125" i="37"/>
  <c r="D1125" i="37"/>
  <c r="G1125" i="37" s="1"/>
  <c r="B1126" i="37"/>
  <c r="C1126" i="37"/>
  <c r="D1126" i="37"/>
  <c r="G1126" i="37"/>
  <c r="B1127" i="37"/>
  <c r="C1127" i="37"/>
  <c r="D1127" i="37"/>
  <c r="B1128" i="37"/>
  <c r="C1128" i="37"/>
  <c r="D1128" i="37"/>
  <c r="H1128" i="37" s="1"/>
  <c r="B1129" i="37"/>
  <c r="C1129" i="37"/>
  <c r="H1129" i="37" s="1"/>
  <c r="D1129" i="37"/>
  <c r="B1130" i="37"/>
  <c r="C1130" i="37"/>
  <c r="D1130" i="37"/>
  <c r="B1131" i="37"/>
  <c r="C1131" i="37"/>
  <c r="D1131" i="37"/>
  <c r="G1131" i="37"/>
  <c r="B1132" i="37"/>
  <c r="C1132" i="37"/>
  <c r="D1132" i="37"/>
  <c r="B1133" i="37"/>
  <c r="C1133" i="37"/>
  <c r="D1133" i="37"/>
  <c r="B1134" i="37"/>
  <c r="B1135" i="37"/>
  <c r="C1135" i="37"/>
  <c r="D1135" i="37"/>
  <c r="B1136" i="37"/>
  <c r="C1136" i="37"/>
  <c r="D1136" i="37"/>
  <c r="B1137" i="37"/>
  <c r="C1137" i="37"/>
  <c r="D1137" i="37"/>
  <c r="B1138" i="37"/>
  <c r="B1139" i="37"/>
  <c r="B1140" i="37"/>
  <c r="B1141" i="37"/>
  <c r="C1141" i="37"/>
  <c r="D1141" i="37"/>
  <c r="B1142" i="37"/>
  <c r="C1142" i="37"/>
  <c r="D1142" i="37"/>
  <c r="B1143" i="37"/>
  <c r="B1144" i="37"/>
  <c r="C1144" i="37"/>
  <c r="D1144" i="37"/>
  <c r="B1145" i="37"/>
  <c r="C1145" i="37"/>
  <c r="D1145" i="37"/>
  <c r="G1145" i="37" s="1"/>
  <c r="B1146" i="37"/>
  <c r="C1146" i="37"/>
  <c r="D1146" i="37"/>
  <c r="B1147" i="37"/>
  <c r="C1147" i="37"/>
  <c r="D1147" i="37"/>
  <c r="B1148" i="37"/>
  <c r="C1148" i="37"/>
  <c r="D1148" i="37"/>
  <c r="B1149" i="37"/>
  <c r="C1149" i="37"/>
  <c r="D1149" i="37"/>
  <c r="G1149" i="37" s="1"/>
  <c r="B1150" i="37"/>
  <c r="C1150" i="37"/>
  <c r="D1150" i="37"/>
  <c r="B1151" i="37"/>
  <c r="C1151" i="37"/>
  <c r="D1151" i="37"/>
  <c r="H1151" i="37" s="1"/>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G1161" i="37" s="1"/>
  <c r="D1161" i="37"/>
  <c r="B1162" i="37"/>
  <c r="C1162" i="37"/>
  <c r="D1162" i="37"/>
  <c r="B1163" i="37"/>
  <c r="C1163" i="37"/>
  <c r="D1163" i="37"/>
  <c r="B1164" i="37"/>
  <c r="C1164" i="37"/>
  <c r="D1164" i="37"/>
  <c r="B1165" i="37"/>
  <c r="C1165" i="37"/>
  <c r="G1165" i="37" s="1"/>
  <c r="D1165" i="37"/>
  <c r="B1166" i="37"/>
  <c r="C1166" i="37"/>
  <c r="D1166" i="37"/>
  <c r="B1167" i="37"/>
  <c r="C1167" i="37"/>
  <c r="D1167" i="37"/>
  <c r="B1168" i="37"/>
  <c r="B1169" i="37"/>
  <c r="B1170" i="37"/>
  <c r="C1170" i="37"/>
  <c r="D1170" i="37"/>
  <c r="B1171" i="37"/>
  <c r="C1171" i="37"/>
  <c r="D1171" i="37"/>
  <c r="B1172" i="37"/>
  <c r="C1172" i="37"/>
  <c r="D1172" i="37"/>
  <c r="B1173" i="37"/>
  <c r="C1173" i="37"/>
  <c r="D1173" i="37"/>
  <c r="B1174" i="37"/>
  <c r="C1174" i="37"/>
  <c r="D1174" i="37"/>
  <c r="B1175" i="37"/>
  <c r="C1175" i="37"/>
  <c r="D1175" i="37"/>
  <c r="B1176" i="37"/>
  <c r="C1176" i="37"/>
  <c r="D1176" i="37"/>
  <c r="B1177" i="37"/>
  <c r="C1177" i="37"/>
  <c r="D1177" i="37"/>
  <c r="B1178" i="37"/>
  <c r="C1178" i="37"/>
  <c r="D1178" i="37"/>
  <c r="B1179" i="37"/>
  <c r="C1179" i="37"/>
  <c r="D1179" i="37"/>
  <c r="B1180" i="37"/>
  <c r="C1180" i="37"/>
  <c r="D1180" i="37"/>
  <c r="B1181" i="37"/>
  <c r="C1181" i="37"/>
  <c r="D1181" i="37"/>
  <c r="B1182" i="37"/>
  <c r="C1182" i="37"/>
  <c r="D1182" i="37"/>
  <c r="B1183" i="37"/>
  <c r="C1183" i="37"/>
  <c r="D1183" i="37"/>
  <c r="B1184" i="37"/>
  <c r="C1184" i="37"/>
  <c r="D1184" i="37"/>
  <c r="B1185" i="37"/>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D1194" i="37"/>
  <c r="H1194" i="37" s="1"/>
  <c r="B1195" i="37"/>
  <c r="C1195" i="37"/>
  <c r="D1195" i="37"/>
  <c r="G1195" i="37" s="1"/>
  <c r="B1196" i="37"/>
  <c r="B1197" i="37"/>
  <c r="C1197" i="37"/>
  <c r="D1197" i="37"/>
  <c r="G1197" i="37" s="1"/>
  <c r="B1198" i="37"/>
  <c r="C1198" i="37"/>
  <c r="D1198" i="37"/>
  <c r="G1198" i="37"/>
  <c r="B1199" i="37"/>
  <c r="B1200" i="37"/>
  <c r="B1201" i="37"/>
  <c r="B1202" i="37"/>
  <c r="C1202" i="37"/>
  <c r="D1202" i="37"/>
  <c r="H1202" i="37" s="1"/>
  <c r="B1203" i="37"/>
  <c r="C1203" i="37"/>
  <c r="D1203" i="37"/>
  <c r="B1204" i="37"/>
  <c r="B1205" i="37"/>
  <c r="C1205" i="37"/>
  <c r="D1205" i="37"/>
  <c r="B1206" i="37"/>
  <c r="C1206" i="37"/>
  <c r="D1206" i="37"/>
  <c r="H1206" i="37" s="1"/>
  <c r="B1207" i="37"/>
  <c r="C1207" i="37"/>
  <c r="D1207" i="37"/>
  <c r="H1207" i="37" s="1"/>
  <c r="B1208" i="37"/>
  <c r="B1209" i="37"/>
  <c r="C1209" i="37"/>
  <c r="D1209" i="37"/>
  <c r="B1210" i="37"/>
  <c r="C1210" i="37"/>
  <c r="D1210" i="37"/>
  <c r="B1211" i="37"/>
  <c r="C1211" i="37"/>
  <c r="D1211" i="37"/>
  <c r="B1212" i="37"/>
  <c r="B1213" i="37"/>
  <c r="C1213" i="37"/>
  <c r="D1213" i="37"/>
  <c r="G1213" i="37" s="1"/>
  <c r="B1214" i="37"/>
  <c r="C1214" i="37"/>
  <c r="D1214" i="37"/>
  <c r="B1215" i="37"/>
  <c r="C1215" i="37"/>
  <c r="D1215" i="37"/>
  <c r="B1216" i="37"/>
  <c r="C1216" i="37"/>
  <c r="D1216" i="37"/>
  <c r="B1217" i="37"/>
  <c r="C1217" i="37"/>
  <c r="D1217" i="37"/>
  <c r="B1218" i="37"/>
  <c r="C1218" i="37"/>
  <c r="D1218" i="37"/>
  <c r="B1219" i="37"/>
  <c r="B1220" i="37"/>
  <c r="B1221" i="37"/>
  <c r="C1221" i="37"/>
  <c r="D1221" i="37"/>
  <c r="G1221" i="37" s="1"/>
  <c r="B1222" i="37"/>
  <c r="C1222" i="37"/>
  <c r="D1222" i="37"/>
  <c r="B1223" i="37"/>
  <c r="G1223" i="37" s="1"/>
  <c r="C1223" i="37"/>
  <c r="D1223" i="37"/>
  <c r="H1223" i="37" s="1"/>
  <c r="B1224" i="37"/>
  <c r="C1224" i="37"/>
  <c r="D1224" i="37"/>
  <c r="H1224" i="37" s="1"/>
  <c r="B1225" i="37"/>
  <c r="C1225" i="37"/>
  <c r="D1225" i="37"/>
  <c r="B1226" i="37"/>
  <c r="C1226" i="37"/>
  <c r="D1226" i="37"/>
  <c r="H1226" i="37" s="1"/>
  <c r="B1227" i="37"/>
  <c r="C1227" i="37"/>
  <c r="D1227" i="37"/>
  <c r="G1227" i="37"/>
  <c r="B1228" i="37"/>
  <c r="C1228" i="37"/>
  <c r="D1228" i="37"/>
  <c r="B1229" i="37"/>
  <c r="G1229" i="37" s="1"/>
  <c r="C1229" i="37"/>
  <c r="D1229" i="37"/>
  <c r="B1230" i="37"/>
  <c r="C1230" i="37"/>
  <c r="D1230" i="37"/>
  <c r="B1231" i="37"/>
  <c r="C1231" i="37"/>
  <c r="D1231" i="37"/>
  <c r="G1231" i="37"/>
  <c r="B1232" i="37"/>
  <c r="C1232" i="37"/>
  <c r="D1232" i="37"/>
  <c r="B1233" i="37"/>
  <c r="C1233" i="37"/>
  <c r="D1233" i="37"/>
  <c r="H1233" i="37" s="1"/>
  <c r="B1234" i="37"/>
  <c r="C1234" i="37"/>
  <c r="D1234" i="37"/>
  <c r="B1235" i="37"/>
  <c r="C1235" i="37"/>
  <c r="D1235" i="37"/>
  <c r="B1236" i="37"/>
  <c r="C1236" i="37"/>
  <c r="D1236" i="37"/>
  <c r="B1237" i="37"/>
  <c r="C1237" i="37"/>
  <c r="D1237" i="37"/>
  <c r="G1237" i="37"/>
  <c r="B1238" i="37"/>
  <c r="C1238" i="37"/>
  <c r="D1238" i="37"/>
  <c r="G1238" i="37"/>
  <c r="B1239" i="37"/>
  <c r="C1239" i="37"/>
  <c r="D1239" i="37"/>
  <c r="B1240" i="37"/>
  <c r="C1240" i="37"/>
  <c r="D1240" i="37"/>
  <c r="B1241" i="37"/>
  <c r="C1241" i="37"/>
  <c r="G1241" i="37" s="1"/>
  <c r="D1241" i="37"/>
  <c r="B1242" i="37"/>
  <c r="C1242" i="37"/>
  <c r="D1242" i="37"/>
  <c r="B1243" i="37"/>
  <c r="C1243" i="37"/>
  <c r="D1243" i="37"/>
  <c r="H1243" i="37" s="1"/>
  <c r="B1244" i="37"/>
  <c r="C1244" i="37"/>
  <c r="D1244" i="37"/>
  <c r="B1245" i="37"/>
  <c r="G1245" i="37" s="1"/>
  <c r="C1245" i="37"/>
  <c r="D1245" i="37"/>
  <c r="B1246" i="37"/>
  <c r="C1246" i="37"/>
  <c r="D1246" i="37"/>
  <c r="B1247" i="37"/>
  <c r="C1247" i="37"/>
  <c r="D1247" i="37"/>
  <c r="B1248" i="37"/>
  <c r="C1248" i="37"/>
  <c r="D1248" i="37"/>
  <c r="B1249" i="37"/>
  <c r="C1249" i="37"/>
  <c r="H1249" i="37" s="1"/>
  <c r="D1249" i="37"/>
  <c r="B1250" i="37"/>
  <c r="C1250" i="37"/>
  <c r="D1250" i="37"/>
  <c r="H1250" i="37" s="1"/>
  <c r="B1251" i="37"/>
  <c r="C1251" i="37"/>
  <c r="G1251" i="37" s="1"/>
  <c r="D1251" i="37"/>
  <c r="B1252" i="37"/>
  <c r="C1252" i="37"/>
  <c r="D1252" i="37"/>
  <c r="G1252" i="37" s="1"/>
  <c r="B1253" i="37"/>
  <c r="C1253" i="37"/>
  <c r="D1253" i="37"/>
  <c r="B1254" i="37"/>
  <c r="C1254" i="37"/>
  <c r="D1254" i="37"/>
  <c r="B1255" i="37"/>
  <c r="C1255" i="37"/>
  <c r="D1255" i="37"/>
  <c r="B1256" i="37"/>
  <c r="C1256" i="37"/>
  <c r="D1256" i="37"/>
  <c r="H1256" i="37" s="1"/>
  <c r="B1257" i="37"/>
  <c r="C1257" i="37"/>
  <c r="D1257" i="37"/>
  <c r="G1257" i="37"/>
  <c r="B1258" i="37"/>
  <c r="C1258" i="37"/>
  <c r="D1258" i="37"/>
  <c r="G1258" i="37"/>
  <c r="B1259" i="37"/>
  <c r="C1259" i="37"/>
  <c r="D1259" i="37"/>
  <c r="G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H1267" i="37" s="1"/>
  <c r="B1268" i="37"/>
  <c r="C1268" i="37"/>
  <c r="D1268" i="37"/>
  <c r="G1268" i="37"/>
  <c r="B1269" i="37"/>
  <c r="C1269" i="37"/>
  <c r="D1269" i="37"/>
  <c r="B1270" i="37"/>
  <c r="C1270" i="37"/>
  <c r="D1270" i="37"/>
  <c r="B1271" i="37"/>
  <c r="C1271" i="37"/>
  <c r="D1271" i="37"/>
  <c r="B1272" i="37"/>
  <c r="G1272" i="37" s="1"/>
  <c r="C1272" i="37"/>
  <c r="D1272" i="37"/>
  <c r="H1272" i="37" s="1"/>
  <c r="B1273" i="37"/>
  <c r="C1273" i="37"/>
  <c r="D1273" i="37"/>
  <c r="H1273" i="37" s="1"/>
  <c r="B1274" i="37"/>
  <c r="C1274" i="37"/>
  <c r="G1274" i="37" s="1"/>
  <c r="D1274" i="37"/>
  <c r="B1275" i="37"/>
  <c r="C1275" i="37"/>
  <c r="D1275" i="37"/>
  <c r="B1276" i="37"/>
  <c r="C1276" i="37"/>
  <c r="G1276" i="37" s="1"/>
  <c r="D1276" i="37"/>
  <c r="B1277" i="37"/>
  <c r="C1277" i="37"/>
  <c r="H1277" i="37" s="1"/>
  <c r="D1277" i="37"/>
  <c r="B1278" i="37"/>
  <c r="C1278" i="37"/>
  <c r="D1278" i="37"/>
  <c r="B1279" i="37"/>
  <c r="C1279" i="37"/>
  <c r="D1279" i="37"/>
  <c r="B1280" i="37"/>
  <c r="C1280" i="37"/>
  <c r="D1280" i="37"/>
  <c r="B1281" i="37"/>
  <c r="C1281" i="37"/>
  <c r="D1281" i="37"/>
  <c r="B1282" i="37"/>
  <c r="G1282" i="37" s="1"/>
  <c r="C1282" i="37"/>
  <c r="D1282" i="37"/>
  <c r="H1282" i="37" s="1"/>
  <c r="B1283" i="37"/>
  <c r="C1283" i="37"/>
  <c r="D1283" i="37"/>
  <c r="B1284" i="37"/>
  <c r="C1284" i="37"/>
  <c r="D1284" i="37"/>
  <c r="G1284" i="37"/>
  <c r="B1285" i="37"/>
  <c r="C1285" i="37"/>
  <c r="G1285" i="37" s="1"/>
  <c r="D1285" i="37"/>
  <c r="B1286" i="37"/>
  <c r="C1286" i="37"/>
  <c r="D1286" i="37"/>
  <c r="B1287" i="37"/>
  <c r="B1288" i="37"/>
  <c r="B1289" i="37"/>
  <c r="B1290" i="37"/>
  <c r="G1290" i="37" s="1"/>
  <c r="B1291" i="37"/>
  <c r="B1292" i="37"/>
  <c r="B1293" i="37"/>
  <c r="G1293" i="37" s="1"/>
  <c r="B1294" i="37"/>
  <c r="B1295" i="37"/>
  <c r="B1296" i="37"/>
  <c r="G1296" i="37" s="1"/>
  <c r="B1297" i="37"/>
  <c r="G1297" i="37" s="1"/>
  <c r="B1298" i="37"/>
  <c r="B1299" i="37"/>
  <c r="B1300" i="37"/>
  <c r="G1300" i="37" s="1"/>
  <c r="B1301" i="37"/>
  <c r="G1301" i="37" s="1"/>
  <c r="B1302" i="37"/>
  <c r="B1303" i="37"/>
  <c r="G1303" i="37" s="1"/>
  <c r="B1304" i="37"/>
  <c r="B1305" i="37"/>
  <c r="G1305" i="37" s="1"/>
  <c r="B1306" i="37"/>
  <c r="G1306" i="37" s="1"/>
  <c r="B1307" i="37"/>
  <c r="G1307" i="37" s="1"/>
  <c r="B1308" i="37"/>
  <c r="G1308" i="37"/>
  <c r="B1309" i="37"/>
  <c r="G1309" i="37" s="1"/>
  <c r="B1310" i="37"/>
  <c r="B1311" i="37"/>
  <c r="G1311" i="37" s="1"/>
  <c r="B1312" i="37"/>
  <c r="G1312" i="37" s="1"/>
  <c r="B1313" i="37"/>
  <c r="B1314" i="37"/>
  <c r="G1314" i="37" s="1"/>
  <c r="B1315" i="37"/>
  <c r="G1315" i="37" s="1"/>
  <c r="B1316" i="37"/>
  <c r="G1316" i="37" s="1"/>
  <c r="B1317" i="37"/>
  <c r="B1318" i="37"/>
  <c r="B1319" i="37"/>
  <c r="G1319" i="37" s="1"/>
  <c r="B1320" i="37"/>
  <c r="G1320" i="37" s="1"/>
  <c r="B1321" i="37"/>
  <c r="B1322" i="37"/>
  <c r="B1323" i="37"/>
  <c r="G1323" i="37" s="1"/>
  <c r="B1324" i="37"/>
  <c r="G1324" i="37"/>
  <c r="B1325" i="37"/>
  <c r="B1326" i="37"/>
  <c r="G1326" i="37" s="1"/>
  <c r="B1327" i="37"/>
  <c r="G1327" i="37" s="1"/>
  <c r="B1328" i="37"/>
  <c r="G1328" i="37" s="1"/>
  <c r="B1329" i="37"/>
  <c r="G1329" i="37" s="1"/>
  <c r="B1330" i="37"/>
  <c r="G1330" i="37" s="1"/>
  <c r="B1331" i="37"/>
  <c r="B1332" i="37"/>
  <c r="B1333" i="37"/>
  <c r="G1333" i="37" s="1"/>
  <c r="B1334" i="37"/>
  <c r="G1334" i="37"/>
  <c r="B1335" i="37"/>
  <c r="G1335" i="37" s="1"/>
  <c r="B1336" i="37"/>
  <c r="B1337" i="37"/>
  <c r="B1338" i="37"/>
  <c r="G1338" i="37" s="1"/>
  <c r="B1339" i="37"/>
  <c r="G1339" i="37" s="1"/>
  <c r="B1340" i="37"/>
  <c r="B1341" i="37"/>
  <c r="B1342" i="37"/>
  <c r="G1342" i="37" s="1"/>
  <c r="B1343" i="37"/>
  <c r="B1344" i="37"/>
  <c r="B1345" i="37"/>
  <c r="G1345" i="37" s="1"/>
  <c r="B1346" i="37"/>
  <c r="G1346" i="37" s="1"/>
  <c r="B1347" i="37"/>
  <c r="G1347" i="37" s="1"/>
  <c r="B1348" i="37"/>
  <c r="B1349" i="37"/>
  <c r="G1349" i="37" s="1"/>
  <c r="B1350" i="37"/>
  <c r="G1350" i="37"/>
  <c r="B1351" i="37"/>
  <c r="B1352" i="37"/>
  <c r="G1352" i="37" s="1"/>
  <c r="B1353" i="37"/>
  <c r="G1353" i="37" s="1"/>
  <c r="B1354" i="37"/>
  <c r="G1354" i="37" s="1"/>
  <c r="B1355" i="37"/>
  <c r="B1356" i="37"/>
  <c r="G1356" i="37" s="1"/>
  <c r="B1357" i="37"/>
  <c r="B1358" i="37"/>
  <c r="G1358" i="37"/>
  <c r="B1359" i="37"/>
  <c r="G1359" i="37" s="1"/>
  <c r="B1360" i="37"/>
  <c r="B1361" i="37"/>
  <c r="G1361" i="37" s="1"/>
  <c r="B1362" i="37"/>
  <c r="B1363" i="37"/>
  <c r="G1363" i="37" s="1"/>
  <c r="B1364" i="37"/>
  <c r="B1365" i="37"/>
  <c r="B1366" i="37"/>
  <c r="G1366" i="37" s="1"/>
  <c r="B1367" i="37"/>
  <c r="B1368" i="37"/>
  <c r="G1368" i="37" s="1"/>
  <c r="B1369" i="37"/>
  <c r="B1370" i="37"/>
  <c r="G1370" i="37" s="1"/>
  <c r="B1371" i="37"/>
  <c r="B1372" i="37"/>
  <c r="B1373" i="37"/>
  <c r="B1374" i="37"/>
  <c r="B1375" i="37"/>
  <c r="B1376" i="37"/>
  <c r="B1377" i="37"/>
  <c r="B1378" i="37"/>
  <c r="G1378" i="37" s="1"/>
  <c r="B1379" i="37"/>
  <c r="G1379" i="37" s="1"/>
  <c r="B1380" i="37"/>
  <c r="G1380" i="37"/>
  <c r="B1381" i="37"/>
  <c r="B1382" i="37"/>
  <c r="G1382" i="37" s="1"/>
  <c r="B1383" i="37"/>
  <c r="G1383" i="37" s="1"/>
  <c r="B1384" i="37"/>
  <c r="G1384" i="37" s="1"/>
  <c r="B1385" i="37"/>
  <c r="G1385" i="37" s="1"/>
  <c r="B1386" i="37"/>
  <c r="B1387" i="37"/>
  <c r="G1387" i="37" s="1"/>
  <c r="B1388" i="37"/>
  <c r="B1389" i="37"/>
  <c r="B1390" i="37"/>
  <c r="B1391" i="37"/>
  <c r="G1391" i="37" s="1"/>
  <c r="B1392" i="37"/>
  <c r="B1393" i="37"/>
  <c r="B1394" i="37"/>
  <c r="B1395" i="37"/>
  <c r="G1395" i="37" s="1"/>
  <c r="B1396" i="37"/>
  <c r="B1397" i="37"/>
  <c r="B1398" i="37"/>
  <c r="B1399" i="37"/>
  <c r="G1399" i="37" s="1"/>
  <c r="B1400" i="37"/>
  <c r="B1401" i="37"/>
  <c r="B1402" i="37"/>
  <c r="G1402" i="37" s="1"/>
  <c r="B1403" i="37"/>
  <c r="G1403" i="37" s="1"/>
  <c r="B1404" i="37"/>
  <c r="B1405" i="37"/>
  <c r="G1405" i="37" s="1"/>
  <c r="B1406" i="37"/>
  <c r="B1407" i="37"/>
  <c r="G1407" i="37" s="1"/>
  <c r="B1408" i="37"/>
  <c r="G1408" i="37" s="1"/>
  <c r="B1409" i="37"/>
  <c r="G1409" i="37" s="1"/>
  <c r="B1410" i="37"/>
  <c r="G1410" i="37" s="1"/>
  <c r="B1411" i="37"/>
  <c r="B1412" i="37"/>
  <c r="B1413" i="37"/>
  <c r="G1413" i="37" s="1"/>
  <c r="B1414" i="37"/>
  <c r="B1415" i="37"/>
  <c r="G1415" i="37" s="1"/>
  <c r="B1416" i="37"/>
  <c r="G1416" i="37" s="1"/>
  <c r="B1417" i="37"/>
  <c r="G1417" i="37" s="1"/>
  <c r="B1418" i="37"/>
  <c r="G1418" i="37" s="1"/>
  <c r="B1419" i="37"/>
  <c r="G1419" i="37" s="1"/>
  <c r="B1420" i="37"/>
  <c r="G1420" i="37"/>
  <c r="B1421" i="37"/>
  <c r="G1421" i="37" s="1"/>
  <c r="B1422" i="37"/>
  <c r="B1423" i="37"/>
  <c r="B1424" i="37"/>
  <c r="B1425" i="37"/>
  <c r="B1426" i="37"/>
  <c r="B1427" i="37"/>
  <c r="C1427" i="37"/>
  <c r="D1427" i="37"/>
  <c r="B1428" i="37"/>
  <c r="C1428" i="37"/>
  <c r="D1428" i="37"/>
  <c r="B1429" i="37"/>
  <c r="C1429" i="37"/>
  <c r="D1429" i="37"/>
  <c r="B1430" i="37"/>
  <c r="C1430" i="37"/>
  <c r="D1430" i="37"/>
  <c r="G1430" i="37" s="1"/>
  <c r="B1431" i="37"/>
  <c r="C1431" i="37"/>
  <c r="D1431" i="37"/>
  <c r="B1432" i="37"/>
  <c r="C1432" i="37"/>
  <c r="D1432" i="37"/>
  <c r="B1433" i="37"/>
  <c r="B1434" i="37"/>
  <c r="C1434" i="37"/>
  <c r="D1434" i="37"/>
  <c r="H1434" i="37" s="1"/>
  <c r="B1435" i="37"/>
  <c r="C1435" i="37"/>
  <c r="D1435" i="37"/>
  <c r="B1436" i="37"/>
  <c r="C1436" i="37"/>
  <c r="D1436" i="37"/>
  <c r="B1437" i="37"/>
  <c r="C1437" i="37"/>
  <c r="D1437" i="37"/>
  <c r="B1438" i="37"/>
  <c r="C1438" i="37"/>
  <c r="D1438" i="37"/>
  <c r="B1439" i="37"/>
  <c r="C1439" i="37"/>
  <c r="D1439" i="37"/>
  <c r="B1440" i="37"/>
  <c r="C1440" i="37"/>
  <c r="D1440" i="37"/>
  <c r="B1441" i="37"/>
  <c r="B1442" i="37"/>
  <c r="B1443" i="37"/>
  <c r="C1443" i="37"/>
  <c r="D1443" i="37"/>
  <c r="B1444" i="37"/>
  <c r="G1444" i="37" s="1"/>
  <c r="C1444" i="37"/>
  <c r="D1444" i="37"/>
  <c r="H1444" i="37" s="1"/>
  <c r="B1445" i="37"/>
  <c r="C1445" i="37"/>
  <c r="D1445" i="37"/>
  <c r="H1445" i="37" s="1"/>
  <c r="B1446" i="37"/>
  <c r="C1446" i="37"/>
  <c r="D1446" i="37"/>
  <c r="G1446" i="37"/>
  <c r="B1447" i="37"/>
  <c r="C1447" i="37"/>
  <c r="D1447" i="37"/>
  <c r="B1448" i="37"/>
  <c r="C1448" i="37"/>
  <c r="D1448" i="37"/>
  <c r="B1449" i="37"/>
  <c r="B1450" i="37"/>
  <c r="C1450" i="37"/>
  <c r="D1450" i="37"/>
  <c r="B1451" i="37"/>
  <c r="C1451" i="37"/>
  <c r="G1451" i="37" s="1"/>
  <c r="D1451" i="37"/>
  <c r="B1452" i="37"/>
  <c r="C1452" i="37"/>
  <c r="D1452" i="37"/>
  <c r="B1453" i="37"/>
  <c r="G1453" i="37" s="1"/>
  <c r="C1453" i="37"/>
  <c r="D1453" i="37"/>
  <c r="B1454" i="37"/>
  <c r="C1454" i="37"/>
  <c r="D1454" i="37"/>
  <c r="H1454" i="37" s="1"/>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H1464" i="37" s="1"/>
  <c r="B1465" i="37"/>
  <c r="C1465" i="37"/>
  <c r="D1465" i="37"/>
  <c r="G1465" i="37"/>
  <c r="B1466" i="37"/>
  <c r="C1466" i="37"/>
  <c r="G1466" i="37" s="1"/>
  <c r="D1466" i="37"/>
  <c r="B1467" i="37"/>
  <c r="C1467" i="37"/>
  <c r="D1467" i="37"/>
  <c r="B1468" i="37"/>
  <c r="G1468" i="37" s="1"/>
  <c r="C1468" i="37"/>
  <c r="B1469" i="37"/>
  <c r="B1470" i="37"/>
  <c r="C1470" i="37"/>
  <c r="H1470" i="37" s="1"/>
  <c r="B1471" i="37"/>
  <c r="B1472" i="37"/>
  <c r="C1472" i="37"/>
  <c r="B1473" i="37"/>
  <c r="C1473" i="37"/>
  <c r="B1474" i="37"/>
  <c r="C1474" i="37"/>
  <c r="H1474" i="37" s="1"/>
  <c r="B1475" i="37"/>
  <c r="G1475" i="37" s="1"/>
  <c r="C1475" i="37"/>
  <c r="H1475" i="37" s="1"/>
  <c r="B1476" i="37"/>
  <c r="G1476" i="37" s="1"/>
  <c r="C1476" i="37"/>
  <c r="B1477" i="37"/>
  <c r="C1477" i="37"/>
  <c r="B1478" i="37"/>
  <c r="C1478" i="37"/>
  <c r="H1478" i="37" s="1"/>
  <c r="B1479" i="37"/>
  <c r="C1479" i="37"/>
  <c r="B1480" i="37"/>
  <c r="B1481" i="37"/>
  <c r="C1481" i="37"/>
  <c r="B1482" i="37"/>
  <c r="C1482" i="37"/>
  <c r="H1482" i="37" s="1"/>
  <c r="B1483" i="37"/>
  <c r="C1483" i="37"/>
  <c r="H1483" i="37" s="1"/>
  <c r="B1484" i="37"/>
  <c r="C1484" i="37"/>
  <c r="G1484" i="37" s="1"/>
  <c r="B1485" i="37"/>
  <c r="C1485" i="37"/>
  <c r="B1486" i="37"/>
  <c r="B1487" i="37"/>
  <c r="C1487" i="37"/>
  <c r="H1487" i="37" s="1"/>
  <c r="B1488" i="37"/>
  <c r="B1489" i="37"/>
  <c r="C1489" i="37"/>
  <c r="B1490" i="37"/>
  <c r="C1490" i="37"/>
  <c r="B1491" i="37"/>
  <c r="C1491" i="37"/>
  <c r="B1492" i="37"/>
  <c r="C1492" i="37"/>
  <c r="B1493" i="37"/>
  <c r="G1493" i="37" s="1"/>
  <c r="C1493" i="37"/>
  <c r="B1494" i="37"/>
  <c r="C1494" i="37"/>
  <c r="H1494" i="37" s="1"/>
  <c r="B1495" i="37"/>
  <c r="C1495" i="37"/>
  <c r="H1495" i="37" s="1"/>
  <c r="B1496" i="37"/>
  <c r="C1496" i="37"/>
  <c r="H1496" i="37" s="1"/>
  <c r="G1496" i="37"/>
  <c r="B1497" i="37"/>
  <c r="B1498" i="37"/>
  <c r="C1498" i="37"/>
  <c r="B1499" i="37"/>
  <c r="C1499" i="37"/>
  <c r="H1499" i="37" s="1"/>
  <c r="B1500" i="37"/>
  <c r="C1500" i="37"/>
  <c r="G1500" i="37"/>
  <c r="B1501" i="37"/>
  <c r="C1501" i="37"/>
  <c r="B1502" i="37"/>
  <c r="C1502" i="37"/>
  <c r="H1502" i="37" s="1"/>
  <c r="B1503" i="37"/>
  <c r="B1504" i="37"/>
  <c r="B1505" i="37"/>
  <c r="B1506" i="37"/>
  <c r="C1506" i="37"/>
  <c r="B1507" i="37"/>
  <c r="C1507" i="37"/>
  <c r="H1507" i="37" s="1"/>
  <c r="B1508" i="37"/>
  <c r="C1508" i="37"/>
  <c r="H1508" i="37" s="1"/>
  <c r="B1509" i="37"/>
  <c r="G1509" i="37" s="1"/>
  <c r="C1509" i="37"/>
  <c r="B1510" i="37"/>
  <c r="B1511" i="37"/>
  <c r="B1512" i="37"/>
  <c r="C1512" i="37"/>
  <c r="B1513" i="37"/>
  <c r="C1513" i="37"/>
  <c r="B1514" i="37"/>
  <c r="C1514" i="37"/>
  <c r="H1514" i="37" s="1"/>
  <c r="B1515" i="37"/>
  <c r="C1515" i="37"/>
  <c r="H1515" i="37" s="1"/>
  <c r="B1516" i="37"/>
  <c r="B1517" i="37"/>
  <c r="C1517" i="37"/>
  <c r="H1517" i="37" s="1"/>
  <c r="B1518" i="37"/>
  <c r="C1518" i="37"/>
  <c r="H1518" i="37" s="1"/>
  <c r="B1519" i="37"/>
  <c r="G1519" i="37" s="1"/>
  <c r="C1519" i="37"/>
  <c r="H1519" i="37" s="1"/>
  <c r="B1520" i="37"/>
  <c r="C1520" i="37"/>
  <c r="B1521" i="37"/>
  <c r="B1522" i="37"/>
  <c r="C1522" i="37"/>
  <c r="H1522" i="37" s="1"/>
  <c r="B1523" i="37"/>
  <c r="G1523" i="37" s="1"/>
  <c r="C1523" i="37"/>
  <c r="H1523" i="37" s="1"/>
  <c r="B1524" i="37"/>
  <c r="C1524" i="37"/>
  <c r="B1525" i="37"/>
  <c r="C1525" i="37"/>
  <c r="H1525" i="37" s="1"/>
  <c r="B1526" i="37"/>
  <c r="B1527" i="37"/>
  <c r="C1527" i="37"/>
  <c r="H1527" i="37" s="1"/>
  <c r="B1528" i="37"/>
  <c r="C1528" i="37"/>
  <c r="G1528" i="37" s="1"/>
  <c r="B1529" i="37"/>
  <c r="C1529" i="37"/>
  <c r="H1529" i="37" s="1"/>
  <c r="B1530" i="37"/>
  <c r="C1530" i="37"/>
  <c r="H1530" i="37" s="1"/>
  <c r="B1531" i="37"/>
  <c r="B1532" i="37"/>
  <c r="C1532" i="37"/>
  <c r="G1532" i="37" s="1"/>
  <c r="B1533" i="37"/>
  <c r="G1533" i="37" s="1"/>
  <c r="C1533" i="37"/>
  <c r="H1533" i="37" s="1"/>
  <c r="B1534" i="37"/>
  <c r="C1534" i="37"/>
  <c r="B1535" i="37"/>
  <c r="C1535" i="37"/>
  <c r="H1535" i="37" s="1"/>
  <c r="B1536" i="37"/>
  <c r="B1537" i="37"/>
  <c r="C1537" i="37"/>
  <c r="H1537" i="37" s="1"/>
  <c r="B1538" i="37"/>
  <c r="C1538" i="37"/>
  <c r="H1538" i="37" s="1"/>
  <c r="B1539" i="37"/>
  <c r="C1539" i="37"/>
  <c r="H1539" i="37" s="1"/>
  <c r="B1540" i="37"/>
  <c r="C1540" i="37"/>
  <c r="B1541" i="37"/>
  <c r="B1542" i="37"/>
  <c r="C1542" i="37"/>
  <c r="B1543" i="37"/>
  <c r="C1543" i="37"/>
  <c r="H1543" i="37" s="1"/>
  <c r="B1544" i="37"/>
  <c r="C1544" i="37"/>
  <c r="G1544" i="37" s="1"/>
  <c r="B1545" i="37"/>
  <c r="C1545" i="37"/>
  <c r="H1545" i="37" s="1"/>
  <c r="B1546" i="37"/>
  <c r="B1547" i="37"/>
  <c r="C1547" i="37"/>
  <c r="H1547" i="37" s="1"/>
  <c r="B1548" i="37"/>
  <c r="C1548" i="37"/>
  <c r="H1548" i="37" s="1"/>
  <c r="B1549" i="37"/>
  <c r="C1549" i="37"/>
  <c r="B1550" i="37"/>
  <c r="C1550" i="37"/>
  <c r="B1551" i="37"/>
  <c r="B1552" i="37"/>
  <c r="C1552" i="37"/>
  <c r="G1552" i="37" s="1"/>
  <c r="B1553" i="37"/>
  <c r="C1553" i="37"/>
  <c r="B1554" i="37"/>
  <c r="C1554" i="37"/>
  <c r="H1554" i="37" s="1"/>
  <c r="B1555" i="37"/>
  <c r="C1555" i="37"/>
  <c r="H1555" i="37" s="1"/>
  <c r="B1556" i="37"/>
  <c r="C1556" i="37"/>
  <c r="H1556" i="37" s="1"/>
  <c r="B1557" i="37"/>
  <c r="B1558" i="37"/>
  <c r="C1558" i="37"/>
  <c r="H1558" i="37" s="1"/>
  <c r="B1559" i="37"/>
  <c r="C1559" i="37"/>
  <c r="H1559" i="37" s="1"/>
  <c r="B1560" i="37"/>
  <c r="C1560" i="37"/>
  <c r="H1560" i="37" s="1"/>
  <c r="B1561" i="37"/>
  <c r="G1561" i="37" s="1"/>
  <c r="C1561" i="37"/>
  <c r="Q3" i="3"/>
  <c r="H7" i="3" s="1"/>
  <c r="H1561" i="37"/>
  <c r="H1553" i="37"/>
  <c r="H1552" i="37"/>
  <c r="H1550" i="37"/>
  <c r="H1549" i="37"/>
  <c r="H1542" i="37"/>
  <c r="H1534" i="37"/>
  <c r="H1528" i="37"/>
  <c r="H1520" i="37"/>
  <c r="H1513" i="37"/>
  <c r="H1512" i="37"/>
  <c r="H1509" i="37"/>
  <c r="H1506" i="37"/>
  <c r="H1501" i="37"/>
  <c r="H1500" i="37"/>
  <c r="H1498" i="37"/>
  <c r="H1493" i="37"/>
  <c r="H1492" i="37"/>
  <c r="H1490" i="37"/>
  <c r="H1489" i="37"/>
  <c r="H1485" i="37"/>
  <c r="H1484" i="37"/>
  <c r="H1481" i="37"/>
  <c r="H1477" i="37"/>
  <c r="H1476" i="37"/>
  <c r="H1473" i="37"/>
  <c r="H1472" i="37"/>
  <c r="H1468" i="37"/>
  <c r="H1466" i="37"/>
  <c r="H1465" i="37"/>
  <c r="H1453" i="37"/>
  <c r="H1438" i="37"/>
  <c r="H1422" i="37"/>
  <c r="H1421" i="37"/>
  <c r="H1420" i="37"/>
  <c r="H1419" i="37"/>
  <c r="H1418" i="37"/>
  <c r="H1417" i="37"/>
  <c r="H1416" i="37"/>
  <c r="H1413" i="37"/>
  <c r="H1409" i="37"/>
  <c r="H1408" i="37"/>
  <c r="H1407" i="37"/>
  <c r="H1405" i="37"/>
  <c r="H1403" i="37"/>
  <c r="H1402" i="37"/>
  <c r="H1399" i="37"/>
  <c r="H1395" i="37"/>
  <c r="H1393" i="37"/>
  <c r="H1391" i="37"/>
  <c r="H1387" i="37"/>
  <c r="H1386" i="37"/>
  <c r="H1385" i="37"/>
  <c r="H1384" i="37"/>
  <c r="H1383" i="37"/>
  <c r="H1382" i="37"/>
  <c r="H1380" i="37"/>
  <c r="H1379" i="37"/>
  <c r="H1378" i="37"/>
  <c r="H1375" i="37"/>
  <c r="H1370" i="37"/>
  <c r="H1368" i="37"/>
  <c r="H1366" i="37"/>
  <c r="H1363" i="37"/>
  <c r="H1361" i="37"/>
  <c r="H1359" i="37"/>
  <c r="H1358" i="37"/>
  <c r="H1356" i="37"/>
  <c r="H1354" i="37"/>
  <c r="H1353" i="37"/>
  <c r="H1350" i="37"/>
  <c r="H1349" i="37"/>
  <c r="H1347" i="37"/>
  <c r="H1342" i="37"/>
  <c r="H1338" i="37"/>
  <c r="H1335" i="37"/>
  <c r="H1334" i="37"/>
  <c r="H1333" i="37"/>
  <c r="H1330" i="37"/>
  <c r="H1328" i="37"/>
  <c r="H1327" i="37"/>
  <c r="H1326" i="37"/>
  <c r="H1324" i="37"/>
  <c r="H1323" i="37"/>
  <c r="H1322" i="37"/>
  <c r="H1320" i="37"/>
  <c r="H1319" i="37"/>
  <c r="H1316" i="37"/>
  <c r="H1315" i="37"/>
  <c r="H1314" i="37"/>
  <c r="H1312" i="37"/>
  <c r="H1311" i="37"/>
  <c r="H1309" i="37"/>
  <c r="H1308" i="37"/>
  <c r="H1306" i="37"/>
  <c r="H1305" i="37"/>
  <c r="H1303" i="37"/>
  <c r="H1302" i="37"/>
  <c r="H1301" i="37"/>
  <c r="H1300" i="37"/>
  <c r="H1298" i="37"/>
  <c r="H1297" i="37"/>
  <c r="H1296" i="37"/>
  <c r="H1294" i="37"/>
  <c r="H1293" i="37"/>
  <c r="H1290" i="37"/>
  <c r="H1285" i="37"/>
  <c r="H1274" i="37"/>
  <c r="H1258" i="37"/>
  <c r="H1257" i="37"/>
  <c r="H1253" i="37"/>
  <c r="H1245" i="37"/>
  <c r="H1238" i="37"/>
  <c r="H1237" i="37"/>
  <c r="H1230" i="37"/>
  <c r="H1229" i="37"/>
  <c r="H1222" i="37"/>
  <c r="H1213" i="37"/>
  <c r="H1210" i="37"/>
  <c r="H1209" i="37"/>
  <c r="H1205" i="37"/>
  <c r="H1198" i="37"/>
  <c r="H1181" i="37"/>
  <c r="H1173" i="37"/>
  <c r="H1165" i="37"/>
  <c r="H1149" i="37"/>
  <c r="H1146" i="37"/>
  <c r="H1145" i="37"/>
  <c r="H1142" i="37"/>
  <c r="H1141" i="37"/>
  <c r="H1137" i="37"/>
  <c r="H1133" i="37"/>
  <c r="H1130" i="37"/>
  <c r="H1126" i="37"/>
  <c r="H1125" i="37"/>
  <c r="H1117" i="37"/>
  <c r="H1114" i="37"/>
  <c r="H1110" i="37"/>
  <c r="H1109" i="37"/>
  <c r="H1093" i="37"/>
  <c r="H1078" i="37"/>
  <c r="H1077" i="37"/>
  <c r="H1069" i="37"/>
  <c r="H1054" i="37"/>
  <c r="H1053" i="37"/>
  <c r="H1045" i="37"/>
  <c r="H1042" i="37"/>
  <c r="H1026" i="37"/>
  <c r="H1022" i="37"/>
  <c r="H1017" i="37"/>
  <c r="H1014" i="37"/>
  <c r="H1013" i="37"/>
  <c r="H1010" i="37"/>
  <c r="H989" i="37"/>
  <c r="H986" i="37"/>
  <c r="H985" i="37"/>
  <c r="H970" i="37"/>
  <c r="H962" i="37"/>
  <c r="H957" i="37"/>
  <c r="H949" i="37"/>
  <c r="H941" i="37"/>
  <c r="H938" i="37"/>
  <c r="H934" i="37"/>
  <c r="H930" i="37"/>
  <c r="H922" i="37"/>
  <c r="H914" i="37"/>
  <c r="H906" i="37"/>
  <c r="H902" i="37"/>
  <c r="H901" i="37"/>
  <c r="H886" i="37"/>
  <c r="H882" i="37"/>
  <c r="H878" i="37"/>
  <c r="H874" i="37"/>
  <c r="H870" i="37"/>
  <c r="H866" i="37"/>
  <c r="H862" i="37"/>
  <c r="H854" i="37"/>
  <c r="H850" i="37"/>
  <c r="H845" i="37"/>
  <c r="H842" i="37"/>
  <c r="H838" i="37"/>
  <c r="H837" i="37"/>
  <c r="H834" i="37"/>
  <c r="H830" i="37"/>
  <c r="H822" i="37"/>
  <c r="H821" i="37"/>
  <c r="H818" i="37"/>
  <c r="H810" i="37"/>
  <c r="H806" i="37"/>
  <c r="H797" i="37"/>
  <c r="H794" i="37"/>
  <c r="H790" i="37"/>
  <c r="H789" i="37"/>
  <c r="H786" i="37"/>
  <c r="H765" i="37"/>
  <c r="H762" i="37"/>
  <c r="H754" i="37"/>
  <c r="H742" i="37"/>
  <c r="H741" i="37"/>
  <c r="H734" i="37"/>
  <c r="H733" i="37"/>
  <c r="H730" i="37"/>
  <c r="H726" i="37"/>
  <c r="H722" i="37"/>
  <c r="H718" i="37"/>
  <c r="H710" i="37"/>
  <c r="H706" i="37"/>
  <c r="H702" i="37"/>
  <c r="H701" i="37"/>
  <c r="H698" i="37"/>
  <c r="H694" i="37"/>
  <c r="H690" i="37"/>
  <c r="H686" i="37"/>
  <c r="H678" i="37"/>
  <c r="H674" i="37"/>
  <c r="H670" i="37"/>
  <c r="H669" i="37"/>
  <c r="H666" i="37"/>
  <c r="H658" i="37"/>
  <c r="H654" i="37"/>
  <c r="H646" i="37"/>
  <c r="H645" i="37"/>
  <c r="H641" i="37"/>
  <c r="H639" i="37"/>
  <c r="H629" i="37"/>
  <c r="H628" i="37"/>
  <c r="H625" i="37"/>
  <c r="H622" i="37"/>
  <c r="H621" i="37"/>
  <c r="H619" i="37"/>
  <c r="H618" i="37"/>
  <c r="H615" i="37"/>
  <c r="H614" i="37"/>
  <c r="H613" i="37"/>
  <c r="H612" i="37"/>
  <c r="H611" i="37"/>
  <c r="H610" i="37"/>
  <c r="H606" i="37"/>
  <c r="H604" i="37"/>
  <c r="H591" i="37"/>
  <c r="H589" i="37"/>
  <c r="H588" i="37"/>
  <c r="H586" i="37"/>
  <c r="H580" i="37"/>
  <c r="H570" i="37"/>
  <c r="H569" i="37"/>
  <c r="H563" i="37"/>
  <c r="H561" i="37"/>
  <c r="H560" i="37"/>
  <c r="H556" i="37"/>
  <c r="H553" i="37"/>
  <c r="H551" i="37"/>
  <c r="H548" i="37"/>
  <c r="H545" i="37"/>
  <c r="H544" i="37"/>
  <c r="H543" i="37"/>
  <c r="H542" i="37"/>
  <c r="H540" i="37"/>
  <c r="H539" i="37"/>
  <c r="H538" i="37"/>
  <c r="H537" i="37"/>
  <c r="H535" i="37"/>
  <c r="H532" i="37"/>
  <c r="H530" i="37"/>
  <c r="H528" i="37"/>
  <c r="H527" i="37"/>
  <c r="H524" i="37"/>
  <c r="H523" i="37"/>
  <c r="H522" i="37"/>
  <c r="H517" i="37"/>
  <c r="H515" i="37"/>
  <c r="H514" i="37"/>
  <c r="H512" i="37"/>
  <c r="H511" i="37"/>
  <c r="H509" i="37"/>
  <c r="H508" i="37"/>
  <c r="H504" i="37"/>
  <c r="H503" i="37"/>
  <c r="H502" i="37"/>
  <c r="H500" i="37"/>
  <c r="H496" i="37"/>
  <c r="H495" i="37"/>
  <c r="H494" i="37"/>
  <c r="H492" i="37"/>
  <c r="H488" i="37"/>
  <c r="H487" i="37"/>
  <c r="H485" i="37"/>
  <c r="H484" i="37"/>
  <c r="H483" i="37"/>
  <c r="H482" i="37"/>
  <c r="H478" i="37"/>
  <c r="H477" i="37"/>
  <c r="H473" i="37"/>
  <c r="H470" i="37"/>
  <c r="H468" i="37"/>
  <c r="H466" i="37"/>
  <c r="H465" i="37"/>
  <c r="H461" i="37"/>
  <c r="H459" i="37"/>
  <c r="H456" i="37"/>
  <c r="H449" i="37"/>
  <c r="H448" i="37"/>
  <c r="H444" i="37"/>
  <c r="H442" i="37"/>
  <c r="H441" i="37"/>
  <c r="H440" i="37"/>
  <c r="H437" i="37"/>
  <c r="H436" i="37"/>
  <c r="H435" i="37"/>
  <c r="H432" i="37"/>
  <c r="H431" i="37"/>
  <c r="H430" i="37"/>
  <c r="H428" i="37"/>
  <c r="H427" i="37"/>
  <c r="H423" i="37"/>
  <c r="H422" i="37"/>
  <c r="H419" i="37"/>
  <c r="H416" i="37"/>
  <c r="H403" i="37"/>
  <c r="H402" i="37"/>
  <c r="H401" i="37"/>
  <c r="H397" i="37"/>
  <c r="H395" i="37"/>
  <c r="H387" i="37"/>
  <c r="H385" i="37"/>
  <c r="H384" i="37"/>
  <c r="H382" i="37"/>
  <c r="H379" i="37"/>
  <c r="H378" i="37"/>
  <c r="H377" i="37"/>
  <c r="H376" i="37"/>
  <c r="H374" i="37"/>
  <c r="H372" i="37"/>
  <c r="H371" i="37"/>
  <c r="H366" i="37"/>
  <c r="H365" i="37"/>
  <c r="H364" i="37"/>
  <c r="H363" i="37"/>
  <c r="H360" i="37"/>
  <c r="H358" i="37"/>
  <c r="H357" i="37"/>
  <c r="H354" i="37"/>
  <c r="H353" i="37"/>
  <c r="H351" i="37"/>
  <c r="H350" i="37"/>
  <c r="H347" i="37"/>
  <c r="H346" i="37"/>
  <c r="H345" i="37"/>
  <c r="H339" i="37"/>
  <c r="H334" i="37"/>
  <c r="H333" i="37"/>
  <c r="H330" i="37"/>
  <c r="H327" i="37"/>
  <c r="H325" i="37"/>
  <c r="H324" i="37"/>
  <c r="H322" i="37"/>
  <c r="H320" i="37"/>
  <c r="H317" i="37"/>
  <c r="H315" i="37"/>
  <c r="H313" i="37"/>
  <c r="H312" i="37"/>
  <c r="H311" i="37"/>
  <c r="H308" i="37"/>
  <c r="H307" i="37"/>
  <c r="H306" i="37"/>
  <c r="H305" i="37"/>
  <c r="H301" i="37"/>
  <c r="H300" i="37"/>
  <c r="H299" i="37"/>
  <c r="H298" i="37"/>
  <c r="H295" i="37"/>
  <c r="H293" i="37"/>
  <c r="H289" i="37"/>
  <c r="H287" i="37"/>
  <c r="H286" i="37"/>
  <c r="H279"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4" i="37"/>
  <c r="H233" i="37"/>
  <c r="H231" i="37"/>
  <c r="H230" i="37"/>
  <c r="H228" i="37"/>
  <c r="H227" i="37"/>
  <c r="H225" i="37"/>
  <c r="H224" i="37"/>
  <c r="H221" i="37"/>
  <c r="H220" i="37"/>
  <c r="H219" i="37"/>
  <c r="H216" i="37"/>
  <c r="H215" i="37"/>
  <c r="H212" i="37"/>
  <c r="H210" i="37"/>
  <c r="H209" i="37"/>
  <c r="H207" i="37"/>
  <c r="H205" i="37"/>
  <c r="H204" i="37"/>
  <c r="H203" i="37"/>
  <c r="H201" i="37"/>
  <c r="H199" i="37"/>
  <c r="H198" i="37"/>
  <c r="H197" i="37"/>
  <c r="H196" i="37"/>
  <c r="H192" i="37"/>
  <c r="H190" i="37"/>
  <c r="H189" i="37"/>
  <c r="H188" i="37"/>
  <c r="H187" i="37"/>
  <c r="H185" i="37"/>
  <c r="H184" i="37"/>
  <c r="H183" i="37"/>
  <c r="H182" i="37"/>
  <c r="H181" i="37"/>
  <c r="H180" i="37"/>
  <c r="H179" i="37"/>
  <c r="H178" i="37"/>
  <c r="H177" i="37"/>
  <c r="H176" i="37"/>
  <c r="H174" i="37"/>
  <c r="H172" i="37"/>
  <c r="H171" i="37"/>
  <c r="H170" i="37"/>
  <c r="H169" i="37"/>
  <c r="H168" i="37"/>
  <c r="H166" i="37"/>
  <c r="H165" i="37"/>
  <c r="H164" i="37"/>
  <c r="H163" i="37"/>
  <c r="H160" i="37"/>
  <c r="H159" i="37"/>
  <c r="H158" i="37"/>
  <c r="H156" i="37"/>
  <c r="H155" i="37"/>
  <c r="H153" i="37"/>
  <c r="H152" i="37"/>
  <c r="H147" i="37"/>
  <c r="H146" i="37"/>
  <c r="H145" i="37"/>
  <c r="H144" i="37"/>
  <c r="H143" i="37"/>
  <c r="H142" i="37"/>
  <c r="H140" i="37"/>
  <c r="H139" i="37"/>
  <c r="H135" i="37"/>
  <c r="H133" i="37"/>
  <c r="H129" i="37"/>
  <c r="H126" i="37"/>
  <c r="H122" i="37"/>
  <c r="H121" i="37"/>
  <c r="H117" i="37"/>
  <c r="H113" i="37"/>
  <c r="H111" i="37"/>
  <c r="H110" i="37"/>
  <c r="H108" i="37"/>
  <c r="H105" i="37"/>
  <c r="H104" i="37"/>
  <c r="H102" i="37"/>
  <c r="H101" i="37"/>
  <c r="H100" i="37"/>
  <c r="H98" i="37"/>
  <c r="H97" i="37"/>
  <c r="H95" i="37"/>
  <c r="H93" i="37"/>
  <c r="H90" i="37"/>
  <c r="H88" i="37"/>
  <c r="H86" i="37"/>
  <c r="H85" i="37"/>
  <c r="H83" i="37"/>
  <c r="H81" i="37"/>
  <c r="H79" i="37"/>
  <c r="H77" i="37"/>
  <c r="H74" i="37"/>
  <c r="H73" i="37"/>
  <c r="H71" i="37"/>
  <c r="H68" i="37"/>
  <c r="H66" i="37"/>
  <c r="H65" i="37"/>
  <c r="H63" i="37"/>
  <c r="H62" i="37"/>
  <c r="H60" i="37"/>
  <c r="H59" i="37"/>
  <c r="H56" i="37"/>
  <c r="H54" i="37"/>
  <c r="H53" i="37"/>
  <c r="H52" i="37"/>
  <c r="H51" i="37"/>
  <c r="H49" i="37"/>
  <c r="H48" i="37"/>
  <c r="H45" i="37"/>
  <c r="H44" i="37"/>
  <c r="H43" i="37"/>
  <c r="H42" i="37"/>
  <c r="H38" i="37"/>
  <c r="H37" i="37"/>
  <c r="H32" i="37"/>
  <c r="H31" i="37"/>
  <c r="L3" i="3"/>
  <c r="L296" i="3" s="1"/>
  <c r="F296" i="3" s="1"/>
  <c r="P3" i="3"/>
  <c r="G7" i="3"/>
  <c r="U6" i="3"/>
  <c r="H5" i="37"/>
  <c r="H6" i="37"/>
  <c r="H8" i="37"/>
  <c r="H9" i="37"/>
  <c r="H14" i="37"/>
  <c r="H15" i="37"/>
  <c r="H16" i="37"/>
  <c r="H17" i="37"/>
  <c r="H18" i="37"/>
  <c r="H20" i="37"/>
  <c r="H21" i="37"/>
  <c r="H22" i="37"/>
  <c r="H23" i="37"/>
  <c r="H24" i="37"/>
  <c r="H26" i="37"/>
  <c r="H29" i="37"/>
  <c r="H30" i="37"/>
  <c r="G30" i="3"/>
  <c r="H30" i="3"/>
  <c r="G25" i="3"/>
  <c r="E25" i="3" s="1"/>
  <c r="B25" i="3" s="1"/>
  <c r="G26" i="3"/>
  <c r="E26" i="3" s="1"/>
  <c r="B26" i="3" s="1"/>
  <c r="G27" i="3"/>
  <c r="H27" i="3"/>
  <c r="E27" i="3" s="1"/>
  <c r="B27" i="3" s="1"/>
  <c r="G28" i="3"/>
  <c r="H28" i="3"/>
  <c r="G29" i="3"/>
  <c r="H29"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E51" i="3" s="1"/>
  <c r="B51" i="3" s="1"/>
  <c r="H51" i="3"/>
  <c r="G52" i="3"/>
  <c r="H52" i="3"/>
  <c r="G53" i="3"/>
  <c r="H53" i="3"/>
  <c r="G54" i="3"/>
  <c r="H54" i="3"/>
  <c r="G55" i="3"/>
  <c r="H55" i="3"/>
  <c r="G56" i="3"/>
  <c r="H56" i="3"/>
  <c r="G57" i="3"/>
  <c r="H57" i="3"/>
  <c r="G58" i="3"/>
  <c r="H58" i="3"/>
  <c r="G59" i="3"/>
  <c r="H59" i="3"/>
  <c r="G60" i="3"/>
  <c r="H60" i="3"/>
  <c r="G61" i="3"/>
  <c r="H61" i="3"/>
  <c r="G62" i="3"/>
  <c r="H62" i="3"/>
  <c r="G63" i="3"/>
  <c r="H63" i="3"/>
  <c r="G64" i="3"/>
  <c r="H64" i="3"/>
  <c r="E64" i="3" s="1"/>
  <c r="B64" i="3" s="1"/>
  <c r="G65" i="3"/>
  <c r="H65" i="3"/>
  <c r="G66" i="3"/>
  <c r="H66" i="3"/>
  <c r="G67" i="3"/>
  <c r="H67" i="3"/>
  <c r="G68" i="3"/>
  <c r="H68" i="3"/>
  <c r="G69" i="3"/>
  <c r="H69" i="3"/>
  <c r="G70" i="3"/>
  <c r="H70" i="3"/>
  <c r="G71" i="3"/>
  <c r="H71" i="3"/>
  <c r="G72" i="3"/>
  <c r="H72" i="3"/>
  <c r="G73" i="3"/>
  <c r="E73" i="3" s="1"/>
  <c r="B73" i="3" s="1"/>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E89" i="3" s="1"/>
  <c r="B89" i="3" s="1"/>
  <c r="H89" i="3"/>
  <c r="G90" i="3"/>
  <c r="H90" i="3"/>
  <c r="G91" i="3"/>
  <c r="H91" i="3"/>
  <c r="G92" i="3"/>
  <c r="H92" i="3"/>
  <c r="G93" i="3"/>
  <c r="H93" i="3"/>
  <c r="G94" i="3"/>
  <c r="H94" i="3"/>
  <c r="G95" i="3"/>
  <c r="H95" i="3"/>
  <c r="G96" i="3"/>
  <c r="H96" i="3"/>
  <c r="G97" i="3"/>
  <c r="E97" i="3" s="1"/>
  <c r="B97" i="3" s="1"/>
  <c r="H97" i="3"/>
  <c r="G98" i="3"/>
  <c r="H98" i="3"/>
  <c r="G99" i="3"/>
  <c r="H99" i="3"/>
  <c r="G100" i="3"/>
  <c r="H100" i="3"/>
  <c r="G101" i="3"/>
  <c r="H101" i="3"/>
  <c r="G102" i="3"/>
  <c r="H102" i="3"/>
  <c r="G103" i="3"/>
  <c r="H103" i="3"/>
  <c r="G104" i="3"/>
  <c r="H104" i="3"/>
  <c r="G105" i="3"/>
  <c r="E105" i="3" s="1"/>
  <c r="B105" i="3" s="1"/>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E137" i="3" s="1"/>
  <c r="B137" i="3" s="1"/>
  <c r="H137" i="3"/>
  <c r="G138" i="3"/>
  <c r="H138" i="3"/>
  <c r="G140" i="3"/>
  <c r="H140" i="3"/>
  <c r="G141" i="3"/>
  <c r="H141" i="3"/>
  <c r="G142" i="3"/>
  <c r="H142" i="3"/>
  <c r="G143" i="3"/>
  <c r="H143" i="3"/>
  <c r="G144" i="3"/>
  <c r="E144" i="3" s="1"/>
  <c r="B144" i="3" s="1"/>
  <c r="H144" i="3"/>
  <c r="G145" i="3"/>
  <c r="H145" i="3"/>
  <c r="G146" i="3"/>
  <c r="H146" i="3"/>
  <c r="G147" i="3"/>
  <c r="H147" i="3"/>
  <c r="G148" i="3"/>
  <c r="E148" i="3" s="1"/>
  <c r="B148" i="3" s="1"/>
  <c r="H148" i="3"/>
  <c r="G149" i="3"/>
  <c r="H149" i="3"/>
  <c r="G150" i="3"/>
  <c r="H150" i="3"/>
  <c r="G151" i="3"/>
  <c r="H151" i="3"/>
  <c r="E151" i="3" s="1"/>
  <c r="B151" i="3" s="1"/>
  <c r="G152" i="3"/>
  <c r="H152" i="3"/>
  <c r="G153" i="3"/>
  <c r="H153" i="3"/>
  <c r="G154" i="3"/>
  <c r="H154" i="3"/>
  <c r="G155" i="3"/>
  <c r="H155" i="3"/>
  <c r="G156" i="3"/>
  <c r="H156" i="3"/>
  <c r="T158" i="3"/>
  <c r="G164" i="3"/>
  <c r="E164" i="3" s="1"/>
  <c r="B164" i="3" s="1"/>
  <c r="G212" i="3"/>
  <c r="H212" i="3"/>
  <c r="G261" i="3"/>
  <c r="H261" i="3"/>
  <c r="G264" i="3"/>
  <c r="H264" i="3"/>
  <c r="G265" i="3"/>
  <c r="H265" i="3"/>
  <c r="G266" i="3"/>
  <c r="H266" i="3"/>
  <c r="G269" i="3"/>
  <c r="H269" i="3"/>
  <c r="G270" i="3"/>
  <c r="H270" i="3"/>
  <c r="G271" i="3"/>
  <c r="H271" i="3"/>
  <c r="G272" i="3"/>
  <c r="H272" i="3"/>
  <c r="G273" i="3"/>
  <c r="H273" i="3"/>
  <c r="G274" i="3"/>
  <c r="H274" i="3"/>
  <c r="G275" i="3"/>
  <c r="H275" i="3"/>
  <c r="G276" i="3"/>
  <c r="H276" i="3"/>
  <c r="G277" i="3"/>
  <c r="H277" i="3"/>
  <c r="G278" i="3"/>
  <c r="H278" i="3"/>
  <c r="G279" i="3"/>
  <c r="G280" i="3"/>
  <c r="H280" i="3"/>
  <c r="G281" i="3"/>
  <c r="H281" i="3"/>
  <c r="E281" i="3" s="1"/>
  <c r="G284" i="3"/>
  <c r="H284" i="3"/>
  <c r="G286" i="3"/>
  <c r="H286"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F211" i="3" s="1"/>
  <c r="B211" i="3" s="1"/>
  <c r="M208" i="3"/>
  <c r="M209" i="3"/>
  <c r="D14" i="27"/>
  <c r="C979" i="37" s="1"/>
  <c r="F299" i="3"/>
  <c r="F298" i="3"/>
  <c r="F297" i="3" s="1"/>
  <c r="F295" i="3"/>
  <c r="F294" i="3"/>
  <c r="F292" i="3"/>
  <c r="F291" i="3"/>
  <c r="F290" i="3"/>
  <c r="F289" i="3" s="1"/>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L261" i="3"/>
  <c r="F261"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F236" i="3" s="1"/>
  <c r="B236" i="3" s="1"/>
  <c r="M236" i="3"/>
  <c r="L235" i="3"/>
  <c r="M235" i="3"/>
  <c r="L234" i="3"/>
  <c r="F234" i="3" s="1"/>
  <c r="B234" i="3" s="1"/>
  <c r="M234" i="3"/>
  <c r="L233" i="3"/>
  <c r="M233" i="3"/>
  <c r="L232" i="3"/>
  <c r="M232" i="3"/>
  <c r="L231" i="3"/>
  <c r="M231" i="3"/>
  <c r="L230" i="3"/>
  <c r="M230" i="3"/>
  <c r="L229" i="3"/>
  <c r="M229" i="3"/>
  <c r="L228" i="3"/>
  <c r="M228" i="3"/>
  <c r="L227" i="3"/>
  <c r="M227" i="3"/>
  <c r="L226" i="3"/>
  <c r="M226" i="3"/>
  <c r="L225" i="3"/>
  <c r="M225" i="3"/>
  <c r="L224" i="3"/>
  <c r="F224" i="3" s="1"/>
  <c r="B224" i="3" s="1"/>
  <c r="M224" i="3"/>
  <c r="L223" i="3"/>
  <c r="M223" i="3"/>
  <c r="L222" i="3"/>
  <c r="M222" i="3"/>
  <c r="L221" i="3"/>
  <c r="M221" i="3"/>
  <c r="L220" i="3"/>
  <c r="M220" i="3"/>
  <c r="L219" i="3"/>
  <c r="M219" i="3"/>
  <c r="L218" i="3"/>
  <c r="M218" i="3"/>
  <c r="L217" i="3"/>
  <c r="M217" i="3"/>
  <c r="L216" i="3"/>
  <c r="M216" i="3"/>
  <c r="L215" i="3"/>
  <c r="M215" i="3"/>
  <c r="L214" i="3"/>
  <c r="F214" i="3" s="1"/>
  <c r="B214" i="3" s="1"/>
  <c r="M214" i="3"/>
  <c r="L213" i="3"/>
  <c r="M213" i="3"/>
  <c r="F212" i="3"/>
  <c r="L210" i="3"/>
  <c r="M210" i="3"/>
  <c r="L209" i="3"/>
  <c r="L208" i="3"/>
  <c r="F208" i="3" s="1"/>
  <c r="B208" i="3" s="1"/>
  <c r="L207" i="3"/>
  <c r="M207" i="3"/>
  <c r="F207" i="3" s="1"/>
  <c r="B207" i="3" s="1"/>
  <c r="L206" i="3"/>
  <c r="M206" i="3"/>
  <c r="L205" i="3"/>
  <c r="M205" i="3"/>
  <c r="L204" i="3"/>
  <c r="M204" i="3"/>
  <c r="L203" i="3"/>
  <c r="M203" i="3"/>
  <c r="L202" i="3"/>
  <c r="M202" i="3"/>
  <c r="L201" i="3"/>
  <c r="M201" i="3"/>
  <c r="L200" i="3"/>
  <c r="M200" i="3"/>
  <c r="L199" i="3"/>
  <c r="M199" i="3"/>
  <c r="L7" i="3"/>
  <c r="F7" i="3" s="1"/>
  <c r="F4" i="3" s="1"/>
  <c r="A3" i="30"/>
  <c r="A3" i="33"/>
  <c r="A3" i="36"/>
  <c r="A3" i="1"/>
  <c r="A3" i="27"/>
  <c r="D101" i="30"/>
  <c r="C1557" i="37" s="1"/>
  <c r="H1557" i="37" s="1"/>
  <c r="I59" i="42"/>
  <c r="B59" i="42"/>
  <c r="D49" i="30"/>
  <c r="C1505" i="37" s="1"/>
  <c r="H1505" i="37" s="1"/>
  <c r="D55" i="30"/>
  <c r="C1511" i="37" s="1"/>
  <c r="D60" i="30"/>
  <c r="D65" i="30"/>
  <c r="C1521" i="37" s="1"/>
  <c r="H1521" i="37" s="1"/>
  <c r="D70" i="30"/>
  <c r="C1526" i="37" s="1"/>
  <c r="H1526" i="37" s="1"/>
  <c r="D75" i="30"/>
  <c r="C1531" i="37" s="1"/>
  <c r="D80" i="30"/>
  <c r="C1536" i="37" s="1"/>
  <c r="H1536" i="37" s="1"/>
  <c r="D85" i="30"/>
  <c r="C1541" i="37" s="1"/>
  <c r="H1541" i="37" s="1"/>
  <c r="D90" i="30"/>
  <c r="C1546" i="37" s="1"/>
  <c r="H1546" i="37" s="1"/>
  <c r="D95" i="30"/>
  <c r="C1551" i="37" s="1"/>
  <c r="I58" i="42"/>
  <c r="B58" i="42"/>
  <c r="D15" i="30"/>
  <c r="D24" i="30"/>
  <c r="C1480" i="37" s="1"/>
  <c r="H1480" i="37" s="1"/>
  <c r="D32" i="30"/>
  <c r="D41" i="30"/>
  <c r="C1497" i="37" s="1"/>
  <c r="H1497" i="37" s="1"/>
  <c r="I57" i="42"/>
  <c r="B57" i="42"/>
  <c r="I42" i="42"/>
  <c r="B42" i="42"/>
  <c r="I41" i="42"/>
  <c r="B41" i="42"/>
  <c r="I40" i="42"/>
  <c r="B40" i="42"/>
  <c r="I39" i="42"/>
  <c r="B39" i="42"/>
  <c r="I46" i="42"/>
  <c r="B46" i="42"/>
  <c r="I45" i="42"/>
  <c r="B45" i="42"/>
  <c r="I44" i="42"/>
  <c r="B44" i="42"/>
  <c r="I43" i="42"/>
  <c r="B43" i="42"/>
  <c r="C18" i="42"/>
  <c r="B7" i="1" s="1"/>
  <c r="B6" i="30"/>
  <c r="B5" i="30"/>
  <c r="D13" i="36"/>
  <c r="D17" i="36"/>
  <c r="C1292" i="37" s="1"/>
  <c r="D20" i="36"/>
  <c r="C1295" i="37" s="1"/>
  <c r="E13" i="36"/>
  <c r="E17" i="36"/>
  <c r="D1292" i="37" s="1"/>
  <c r="E20" i="36"/>
  <c r="D1295" i="37" s="1"/>
  <c r="D29" i="36"/>
  <c r="C1304" i="37" s="1"/>
  <c r="E29" i="36"/>
  <c r="D1304" i="37" s="1"/>
  <c r="D35" i="36"/>
  <c r="C1310" i="37" s="1"/>
  <c r="E35" i="36"/>
  <c r="D1310" i="37" s="1"/>
  <c r="D43" i="36"/>
  <c r="D46" i="36"/>
  <c r="C1321" i="37" s="1"/>
  <c r="D50" i="36"/>
  <c r="C1325" i="37" s="1"/>
  <c r="D57" i="36"/>
  <c r="C1332" i="37" s="1"/>
  <c r="D61" i="36"/>
  <c r="D68" i="36"/>
  <c r="C1343" i="37" s="1"/>
  <c r="D73" i="36"/>
  <c r="C1348" i="37" s="1"/>
  <c r="E43" i="36"/>
  <c r="E46" i="36"/>
  <c r="D1321" i="37" s="1"/>
  <c r="E50" i="36"/>
  <c r="D1325" i="37" s="1"/>
  <c r="E57" i="36"/>
  <c r="D1332" i="37" s="1"/>
  <c r="E61" i="36"/>
  <c r="D1336" i="37" s="1"/>
  <c r="E68" i="36"/>
  <c r="D1343" i="37" s="1"/>
  <c r="E73" i="36"/>
  <c r="D1348" i="37" s="1"/>
  <c r="D82" i="36"/>
  <c r="E82" i="36"/>
  <c r="D1357" i="37" s="1"/>
  <c r="D89" i="36"/>
  <c r="C1364" i="37" s="1"/>
  <c r="E89" i="36"/>
  <c r="D1364" i="37" s="1"/>
  <c r="D97" i="36"/>
  <c r="D101" i="36"/>
  <c r="C1376" i="37" s="1"/>
  <c r="D106" i="36"/>
  <c r="C1381" i="37" s="1"/>
  <c r="E97" i="36"/>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G1412" i="37" s="1"/>
  <c r="D14" i="33"/>
  <c r="D21" i="33"/>
  <c r="C1433" i="37" s="1"/>
  <c r="D30" i="33"/>
  <c r="C1442" i="37" s="1"/>
  <c r="D37" i="33"/>
  <c r="C1449" i="37" s="1"/>
  <c r="E14" i="33"/>
  <c r="D1426" i="37" s="1"/>
  <c r="E21" i="33"/>
  <c r="D1433" i="37" s="1"/>
  <c r="E30" i="33"/>
  <c r="D1442" i="37" s="1"/>
  <c r="E37" i="33"/>
  <c r="D1449" i="37" s="1"/>
  <c r="D46" i="33"/>
  <c r="C1458" i="37" s="1"/>
  <c r="D51" i="33"/>
  <c r="C1463" i="37" s="1"/>
  <c r="E46" i="33"/>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E255" i="27"/>
  <c r="D1220" i="37" s="1"/>
  <c r="E254" i="27"/>
  <c r="D1219" i="37" s="1"/>
  <c r="F253" i="27"/>
  <c r="F252" i="27"/>
  <c r="F251" i="27"/>
  <c r="F250" i="27"/>
  <c r="F249" i="27"/>
  <c r="F248" i="27"/>
  <c r="D247" i="27"/>
  <c r="E247" i="27"/>
  <c r="D1212" i="37" s="1"/>
  <c r="F246" i="27"/>
  <c r="F245" i="27"/>
  <c r="F244" i="27"/>
  <c r="D243" i="27"/>
  <c r="C1208" i="37" s="1"/>
  <c r="E243" i="27"/>
  <c r="D1208" i="37" s="1"/>
  <c r="F242" i="27"/>
  <c r="F241" i="27"/>
  <c r="F240" i="27"/>
  <c r="D239" i="27"/>
  <c r="E239" i="27"/>
  <c r="D1204" i="37" s="1"/>
  <c r="F238" i="27"/>
  <c r="F237" i="27"/>
  <c r="D236" i="27"/>
  <c r="C1201" i="37" s="1"/>
  <c r="E236" i="27"/>
  <c r="E235" i="27" s="1"/>
  <c r="F233" i="27"/>
  <c r="F232" i="27"/>
  <c r="D231" i="27"/>
  <c r="E231" i="27"/>
  <c r="D1196" i="37" s="1"/>
  <c r="F230" i="27"/>
  <c r="F229" i="27"/>
  <c r="F228" i="27"/>
  <c r="F227" i="27"/>
  <c r="F226" i="27"/>
  <c r="F225" i="27"/>
  <c r="F224" i="27"/>
  <c r="F223" i="27"/>
  <c r="F222" i="27"/>
  <c r="D221" i="27"/>
  <c r="E221" i="27"/>
  <c r="D1186" i="37" s="1"/>
  <c r="F220" i="27"/>
  <c r="F219" i="27"/>
  <c r="F218" i="27"/>
  <c r="F217" i="27"/>
  <c r="F216" i="27"/>
  <c r="F215" i="27"/>
  <c r="F214" i="27"/>
  <c r="F213" i="27"/>
  <c r="F212" i="27"/>
  <c r="F211" i="27"/>
  <c r="F210" i="27"/>
  <c r="F209" i="27"/>
  <c r="F208" i="27"/>
  <c r="F207" i="27"/>
  <c r="F206" i="27"/>
  <c r="F205" i="27"/>
  <c r="D204" i="27"/>
  <c r="F204" i="27" s="1"/>
  <c r="E204" i="27"/>
  <c r="D1169" i="37" s="1"/>
  <c r="F202" i="27"/>
  <c r="F201" i="27"/>
  <c r="F200" i="27"/>
  <c r="F199" i="27"/>
  <c r="F198" i="27"/>
  <c r="F197" i="27"/>
  <c r="F196" i="27"/>
  <c r="D195" i="27"/>
  <c r="E195" i="27"/>
  <c r="D1160" i="37" s="1"/>
  <c r="F194" i="27"/>
  <c r="F193" i="27"/>
  <c r="F192" i="27"/>
  <c r="F191" i="27"/>
  <c r="F190" i="27"/>
  <c r="F189" i="27"/>
  <c r="D188" i="27"/>
  <c r="C1153" i="37" s="1"/>
  <c r="E188" i="27"/>
  <c r="E187" i="27" s="1"/>
  <c r="H287" i="3"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E154" i="27"/>
  <c r="D1119" i="37" s="1"/>
  <c r="F153" i="27"/>
  <c r="F152" i="27"/>
  <c r="F150" i="27"/>
  <c r="F149" i="27"/>
  <c r="F148" i="27"/>
  <c r="D147" i="27"/>
  <c r="C1112" i="37" s="1"/>
  <c r="E147" i="27"/>
  <c r="D1112" i="37" s="1"/>
  <c r="F146" i="27"/>
  <c r="F145" i="27"/>
  <c r="F144" i="27"/>
  <c r="F143" i="27"/>
  <c r="F142" i="27"/>
  <c r="F141" i="27"/>
  <c r="D140" i="27"/>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F93" i="27" s="1"/>
  <c r="E93" i="27"/>
  <c r="D1058" i="37" s="1"/>
  <c r="F91" i="27"/>
  <c r="F90" i="27"/>
  <c r="F89" i="27"/>
  <c r="F88" i="27"/>
  <c r="F87" i="27"/>
  <c r="F86" i="27"/>
  <c r="D85" i="27"/>
  <c r="F85" i="27"/>
  <c r="E85" i="27"/>
  <c r="D1050" i="37" s="1"/>
  <c r="F83" i="27"/>
  <c r="F82" i="27"/>
  <c r="F81" i="27"/>
  <c r="F80" i="27"/>
  <c r="F79" i="27"/>
  <c r="F78" i="27"/>
  <c r="F77" i="27"/>
  <c r="D76" i="27"/>
  <c r="D75" i="27" s="1"/>
  <c r="E76" i="27"/>
  <c r="D1041" i="37" s="1"/>
  <c r="F73" i="27"/>
  <c r="F72" i="27"/>
  <c r="F71" i="27"/>
  <c r="F70" i="27"/>
  <c r="D69" i="27"/>
  <c r="C1034" i="37" s="1"/>
  <c r="E69" i="27"/>
  <c r="D1034" i="37" s="1"/>
  <c r="F68" i="27"/>
  <c r="F67" i="27"/>
  <c r="F66" i="27"/>
  <c r="F65" i="27"/>
  <c r="F64" i="27"/>
  <c r="F63" i="27"/>
  <c r="D62" i="27"/>
  <c r="C1027" i="37" s="1"/>
  <c r="E62" i="27"/>
  <c r="D1027" i="37" s="1"/>
  <c r="F61" i="27"/>
  <c r="F60" i="27"/>
  <c r="F59" i="27"/>
  <c r="D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E19" i="27"/>
  <c r="D984" i="37" s="1"/>
  <c r="F17" i="27"/>
  <c r="F16" i="27"/>
  <c r="F15" i="27"/>
  <c r="F14"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C521" i="37" s="1"/>
  <c r="D538" i="1"/>
  <c r="C526" i="37" s="1"/>
  <c r="D541" i="1"/>
  <c r="C529" i="37" s="1"/>
  <c r="D546" i="1"/>
  <c r="C534" i="37" s="1"/>
  <c r="D553" i="1"/>
  <c r="C541" i="37" s="1"/>
  <c r="D558" i="1"/>
  <c r="C546" i="37" s="1"/>
  <c r="D566" i="1"/>
  <c r="C554" i="37" s="1"/>
  <c r="D571" i="1"/>
  <c r="C559" i="37" s="1"/>
  <c r="D574" i="1"/>
  <c r="C562" i="37" s="1"/>
  <c r="D577" i="1"/>
  <c r="D580" i="1"/>
  <c r="D584" i="1"/>
  <c r="C572" i="37" s="1"/>
  <c r="D588" i="1"/>
  <c r="D590" i="1"/>
  <c r="C578" i="37" s="1"/>
  <c r="D593" i="1"/>
  <c r="C581" i="37" s="1"/>
  <c r="D597" i="1"/>
  <c r="D602" i="1"/>
  <c r="C590" i="37" s="1"/>
  <c r="D606" i="1"/>
  <c r="C594" i="37" s="1"/>
  <c r="H594" i="37" s="1"/>
  <c r="D608" i="1"/>
  <c r="C596" i="37" s="1"/>
  <c r="D615" i="1"/>
  <c r="C603" i="37" s="1"/>
  <c r="D620" i="1"/>
  <c r="D629" i="1"/>
  <c r="C617" i="37" s="1"/>
  <c r="D632" i="1"/>
  <c r="D635" i="1"/>
  <c r="C623" i="37" s="1"/>
  <c r="D161" i="1"/>
  <c r="D167" i="1"/>
  <c r="D172" i="1"/>
  <c r="C162" i="37" s="1"/>
  <c r="D177" i="1"/>
  <c r="D185" i="1"/>
  <c r="C175" i="37" s="1"/>
  <c r="D196" i="1"/>
  <c r="C186" i="37" s="1"/>
  <c r="D205" i="1"/>
  <c r="F205" i="1" s="1"/>
  <c r="D210" i="1"/>
  <c r="C200" i="37" s="1"/>
  <c r="D218" i="1"/>
  <c r="C208" i="37" s="1"/>
  <c r="D224" i="1"/>
  <c r="D227" i="1"/>
  <c r="D233" i="1"/>
  <c r="C223" i="37" s="1"/>
  <c r="D236" i="1"/>
  <c r="D239" i="1"/>
  <c r="C229" i="37" s="1"/>
  <c r="D242" i="1"/>
  <c r="C232" i="37" s="1"/>
  <c r="D245" i="1"/>
  <c r="C235" i="37" s="1"/>
  <c r="D249" i="1"/>
  <c r="C239" i="37" s="1"/>
  <c r="D252" i="1"/>
  <c r="C242" i="37" s="1"/>
  <c r="D258" i="1"/>
  <c r="C248" i="37" s="1"/>
  <c r="D264" i="1"/>
  <c r="D269" i="1"/>
  <c r="C259" i="37" s="1"/>
  <c r="D273" i="1"/>
  <c r="C263" i="37" s="1"/>
  <c r="D277" i="1"/>
  <c r="D283" i="1"/>
  <c r="D290" i="1"/>
  <c r="C280" i="37" s="1"/>
  <c r="D291" i="1"/>
  <c r="C281" i="37" s="1"/>
  <c r="D355" i="1"/>
  <c r="C344" i="37" s="1"/>
  <c r="D359" i="1"/>
  <c r="C348" i="37" s="1"/>
  <c r="D367" i="1"/>
  <c r="C356" i="37" s="1"/>
  <c r="D372" i="1"/>
  <c r="C361" i="37" s="1"/>
  <c r="D381" i="1"/>
  <c r="D386" i="1"/>
  <c r="C375" i="37" s="1"/>
  <c r="D391" i="1"/>
  <c r="C380" i="37" s="1"/>
  <c r="D394" i="1"/>
  <c r="C383" i="37" s="1"/>
  <c r="D400" i="1"/>
  <c r="D403" i="1"/>
  <c r="C392" i="37" s="1"/>
  <c r="D405" i="1"/>
  <c r="D425" i="1"/>
  <c r="D430" i="1"/>
  <c r="C418" i="37" s="1"/>
  <c r="D433" i="1"/>
  <c r="C421" i="37" s="1"/>
  <c r="D438" i="1"/>
  <c r="C426" i="37" s="1"/>
  <c r="D445" i="1"/>
  <c r="C433" i="37" s="1"/>
  <c r="D450" i="1"/>
  <c r="C438" i="37" s="1"/>
  <c r="D458" i="1"/>
  <c r="C446" i="37" s="1"/>
  <c r="D463" i="1"/>
  <c r="C451" i="37" s="1"/>
  <c r="D466" i="1"/>
  <c r="C454" i="37" s="1"/>
  <c r="D469" i="1"/>
  <c r="C457" i="37" s="1"/>
  <c r="D472" i="1"/>
  <c r="C460" i="37" s="1"/>
  <c r="D476" i="1"/>
  <c r="D481" i="1"/>
  <c r="C469" i="37" s="1"/>
  <c r="D484" i="1"/>
  <c r="C472" i="37" s="1"/>
  <c r="D488" i="1"/>
  <c r="D493" i="1"/>
  <c r="C481" i="37" s="1"/>
  <c r="D498" i="1"/>
  <c r="C486" i="37" s="1"/>
  <c r="D505" i="1"/>
  <c r="C493" i="37" s="1"/>
  <c r="D510" i="1"/>
  <c r="C498" i="37" s="1"/>
  <c r="D519" i="1"/>
  <c r="C507" i="37" s="1"/>
  <c r="D522" i="1"/>
  <c r="F522" i="1" s="1"/>
  <c r="D525" i="1"/>
  <c r="F525" i="1" s="1"/>
  <c r="D528" i="1"/>
  <c r="C516" i="37" s="1"/>
  <c r="D14" i="1"/>
  <c r="F14" i="1" s="1"/>
  <c r="D23" i="1"/>
  <c r="C13" i="37" s="1"/>
  <c r="D29" i="1"/>
  <c r="C19" i="37" s="1"/>
  <c r="D35" i="1"/>
  <c r="D43" i="1"/>
  <c r="D46" i="1"/>
  <c r="C36" i="37" s="1"/>
  <c r="D51" i="1"/>
  <c r="D57" i="1"/>
  <c r="C47" i="37" s="1"/>
  <c r="D60" i="1"/>
  <c r="C50" i="37" s="1"/>
  <c r="D65" i="1"/>
  <c r="D68" i="1"/>
  <c r="C58" i="37" s="1"/>
  <c r="D71" i="1"/>
  <c r="C61" i="37" s="1"/>
  <c r="D74" i="1"/>
  <c r="C64" i="37" s="1"/>
  <c r="D77" i="1"/>
  <c r="C67" i="37" s="1"/>
  <c r="D80" i="1"/>
  <c r="C70" i="37" s="1"/>
  <c r="D86" i="1"/>
  <c r="C76" i="37" s="1"/>
  <c r="D94" i="1"/>
  <c r="F94" i="1" s="1"/>
  <c r="D101" i="1"/>
  <c r="C91" i="37" s="1"/>
  <c r="D109" i="1"/>
  <c r="C99" i="37" s="1"/>
  <c r="D117" i="1"/>
  <c r="D122" i="1"/>
  <c r="C112" i="37" s="1"/>
  <c r="D130" i="1"/>
  <c r="C120" i="37" s="1"/>
  <c r="D135" i="1"/>
  <c r="D138" i="1"/>
  <c r="C128" i="37" s="1"/>
  <c r="D142" i="1"/>
  <c r="C132" i="37" s="1"/>
  <c r="D148" i="1"/>
  <c r="C138" i="37" s="1"/>
  <c r="D303" i="1"/>
  <c r="C292" i="37" s="1"/>
  <c r="D307" i="1"/>
  <c r="C296" i="37" s="1"/>
  <c r="D315" i="1"/>
  <c r="C304" i="37" s="1"/>
  <c r="D320" i="1"/>
  <c r="C309" i="37" s="1"/>
  <c r="D329" i="1"/>
  <c r="D334" i="1"/>
  <c r="C323" i="37" s="1"/>
  <c r="D339" i="1"/>
  <c r="C328" i="37" s="1"/>
  <c r="D342" i="1"/>
  <c r="C331" i="37" s="1"/>
  <c r="D348" i="1"/>
  <c r="F348" i="1" s="1"/>
  <c r="D351" i="1"/>
  <c r="C340" i="37" s="1"/>
  <c r="D420" i="1"/>
  <c r="D419" i="1"/>
  <c r="C408" i="37" s="1"/>
  <c r="E533" i="1"/>
  <c r="E538" i="1"/>
  <c r="D526" i="37" s="1"/>
  <c r="E541" i="1"/>
  <c r="D529" i="37" s="1"/>
  <c r="E546" i="1"/>
  <c r="D534" i="37" s="1"/>
  <c r="E553" i="1"/>
  <c r="D541" i="37" s="1"/>
  <c r="H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D594" i="37" s="1"/>
  <c r="E608" i="1"/>
  <c r="D596" i="37" s="1"/>
  <c r="E615" i="1"/>
  <c r="D603" i="37" s="1"/>
  <c r="E620" i="1"/>
  <c r="D608" i="37" s="1"/>
  <c r="E629" i="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E264" i="1"/>
  <c r="D254" i="37" s="1"/>
  <c r="E269" i="1"/>
  <c r="D259" i="37" s="1"/>
  <c r="E273" i="1"/>
  <c r="D263" i="37" s="1"/>
  <c r="E277" i="1"/>
  <c r="D267" i="37" s="1"/>
  <c r="E283" i="1"/>
  <c r="D273" i="37" s="1"/>
  <c r="E290" i="1"/>
  <c r="D280" i="37" s="1"/>
  <c r="E291" i="1"/>
  <c r="D281" i="37" s="1"/>
  <c r="E355" i="1"/>
  <c r="E359" i="1"/>
  <c r="D348" i="37" s="1"/>
  <c r="E367" i="1"/>
  <c r="D356" i="37" s="1"/>
  <c r="E372" i="1"/>
  <c r="D361" i="37" s="1"/>
  <c r="E381" i="1"/>
  <c r="D370" i="37" s="1"/>
  <c r="E386" i="1"/>
  <c r="D375" i="37" s="1"/>
  <c r="E391" i="1"/>
  <c r="D380" i="37" s="1"/>
  <c r="E394" i="1"/>
  <c r="D383" i="37" s="1"/>
  <c r="E400" i="1"/>
  <c r="D389" i="37" s="1"/>
  <c r="E399" i="1"/>
  <c r="D388" i="37" s="1"/>
  <c r="E403" i="1"/>
  <c r="D392" i="37" s="1"/>
  <c r="H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H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E57" i="1"/>
  <c r="D47" i="37" s="1"/>
  <c r="E60" i="1"/>
  <c r="D50" i="37" s="1"/>
  <c r="E65" i="1"/>
  <c r="D55" i="37" s="1"/>
  <c r="E68" i="1"/>
  <c r="D58" i="37" s="1"/>
  <c r="E71" i="1"/>
  <c r="D61" i="37" s="1"/>
  <c r="H61" i="37" s="1"/>
  <c r="E74" i="1"/>
  <c r="D64" i="37" s="1"/>
  <c r="E77" i="1"/>
  <c r="D67" i="37" s="1"/>
  <c r="E80" i="1"/>
  <c r="D70" i="37" s="1"/>
  <c r="E86" i="1"/>
  <c r="D76" i="37" s="1"/>
  <c r="H76" i="37" s="1"/>
  <c r="E94" i="1"/>
  <c r="D84" i="37" s="1"/>
  <c r="E101" i="1"/>
  <c r="D91" i="37" s="1"/>
  <c r="E109" i="1"/>
  <c r="D99" i="37" s="1"/>
  <c r="E117" i="1"/>
  <c r="D107" i="37" s="1"/>
  <c r="E122" i="1"/>
  <c r="D112" i="37" s="1"/>
  <c r="E130" i="1"/>
  <c r="D120" i="37" s="1"/>
  <c r="E135" i="1"/>
  <c r="D125" i="37" s="1"/>
  <c r="E138" i="1"/>
  <c r="D128" i="37" s="1"/>
  <c r="E142" i="1"/>
  <c r="D132" i="37" s="1"/>
  <c r="H132" i="37" s="1"/>
  <c r="E148" i="1"/>
  <c r="D138" i="37" s="1"/>
  <c r="E303" i="1"/>
  <c r="D292" i="37" s="1"/>
  <c r="E307" i="1"/>
  <c r="D296" i="37" s="1"/>
  <c r="E315" i="1"/>
  <c r="E320" i="1"/>
  <c r="D309" i="37" s="1"/>
  <c r="E329" i="1"/>
  <c r="D318" i="37" s="1"/>
  <c r="E334" i="1"/>
  <c r="D323" i="37" s="1"/>
  <c r="E339" i="1"/>
  <c r="D328" i="37" s="1"/>
  <c r="E342" i="1"/>
  <c r="D331" i="37" s="1"/>
  <c r="E348" i="1"/>
  <c r="D337" i="37" s="1"/>
  <c r="E351" i="1"/>
  <c r="D340" i="37" s="1"/>
  <c r="E420" i="1"/>
  <c r="D409" i="37" s="1"/>
  <c r="E419" i="1"/>
  <c r="E647" i="1" s="1"/>
  <c r="D635" i="37" s="1"/>
  <c r="F641" i="1"/>
  <c r="F640" i="1"/>
  <c r="F637" i="1"/>
  <c r="F636" i="1"/>
  <c r="F634" i="1"/>
  <c r="F633" i="1"/>
  <c r="F631" i="1"/>
  <c r="F630" i="1"/>
  <c r="F627" i="1"/>
  <c r="F626" i="1"/>
  <c r="F625" i="1"/>
  <c r="F624" i="1"/>
  <c r="F623" i="1"/>
  <c r="F622" i="1"/>
  <c r="F621" i="1"/>
  <c r="F619" i="1"/>
  <c r="F618" i="1"/>
  <c r="F617" i="1"/>
  <c r="F616" i="1"/>
  <c r="F615" i="1"/>
  <c r="F614" i="1"/>
  <c r="F613" i="1"/>
  <c r="F612" i="1"/>
  <c r="F611" i="1"/>
  <c r="F610" i="1"/>
  <c r="F609" i="1"/>
  <c r="F608" i="1"/>
  <c r="F607" i="1"/>
  <c r="F605" i="1"/>
  <c r="F604" i="1"/>
  <c r="F603" i="1"/>
  <c r="F602" i="1"/>
  <c r="F601" i="1"/>
  <c r="F600" i="1"/>
  <c r="F599" i="1"/>
  <c r="F598" i="1"/>
  <c r="F597" i="1"/>
  <c r="F595" i="1"/>
  <c r="F594" i="1"/>
  <c r="F592" i="1"/>
  <c r="F591" i="1"/>
  <c r="F589" i="1"/>
  <c r="F587" i="1"/>
  <c r="F586" i="1"/>
  <c r="F585" i="1"/>
  <c r="F582" i="1"/>
  <c r="F581" i="1"/>
  <c r="F579" i="1"/>
  <c r="F578" i="1"/>
  <c r="F576" i="1"/>
  <c r="F575" i="1"/>
  <c r="F573" i="1"/>
  <c r="F572" i="1"/>
  <c r="F571"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0" i="1"/>
  <c r="F539" i="1"/>
  <c r="F537" i="1"/>
  <c r="F536" i="1"/>
  <c r="F535" i="1"/>
  <c r="F534" i="1"/>
  <c r="F530" i="1"/>
  <c r="F529" i="1"/>
  <c r="F527" i="1"/>
  <c r="F526" i="1"/>
  <c r="F524" i="1"/>
  <c r="F523" i="1"/>
  <c r="F521" i="1"/>
  <c r="F520" i="1"/>
  <c r="F519" i="1"/>
  <c r="F517" i="1"/>
  <c r="F516" i="1"/>
  <c r="F515" i="1"/>
  <c r="F514" i="1"/>
  <c r="F513" i="1"/>
  <c r="F512" i="1"/>
  <c r="F511" i="1"/>
  <c r="F509" i="1"/>
  <c r="F508" i="1"/>
  <c r="F507" i="1"/>
  <c r="F506" i="1"/>
  <c r="F504" i="1"/>
  <c r="F503" i="1"/>
  <c r="F502" i="1"/>
  <c r="F501" i="1"/>
  <c r="F500" i="1"/>
  <c r="F499" i="1"/>
  <c r="F497" i="1"/>
  <c r="F496" i="1"/>
  <c r="F495" i="1"/>
  <c r="F494" i="1"/>
  <c r="F492" i="1"/>
  <c r="F491" i="1"/>
  <c r="F490" i="1"/>
  <c r="F489" i="1"/>
  <c r="F486" i="1"/>
  <c r="F485" i="1"/>
  <c r="F483" i="1"/>
  <c r="F482" i="1"/>
  <c r="F480" i="1"/>
  <c r="F479" i="1"/>
  <c r="F478" i="1"/>
  <c r="F477" i="1"/>
  <c r="F474" i="1"/>
  <c r="F473" i="1"/>
  <c r="F472" i="1"/>
  <c r="F471" i="1"/>
  <c r="F470" i="1"/>
  <c r="F468" i="1"/>
  <c r="F467" i="1"/>
  <c r="F465" i="1"/>
  <c r="F464" i="1"/>
  <c r="F463" i="1"/>
  <c r="F461" i="1"/>
  <c r="F460" i="1"/>
  <c r="F459" i="1"/>
  <c r="F457" i="1"/>
  <c r="F456" i="1"/>
  <c r="F455" i="1"/>
  <c r="F454" i="1"/>
  <c r="F453" i="1"/>
  <c r="F452" i="1"/>
  <c r="F451" i="1"/>
  <c r="F449" i="1"/>
  <c r="F448" i="1"/>
  <c r="F447" i="1"/>
  <c r="F446" i="1"/>
  <c r="F444" i="1"/>
  <c r="F443" i="1"/>
  <c r="F442" i="1"/>
  <c r="F441" i="1"/>
  <c r="F440" i="1"/>
  <c r="F439" i="1"/>
  <c r="F437" i="1"/>
  <c r="F436" i="1"/>
  <c r="F435" i="1"/>
  <c r="F434" i="1"/>
  <c r="F432" i="1"/>
  <c r="F431" i="1"/>
  <c r="F429" i="1"/>
  <c r="F428" i="1"/>
  <c r="F427" i="1"/>
  <c r="F426" i="1"/>
  <c r="D421" i="1"/>
  <c r="C410" i="37" s="1"/>
  <c r="E421" i="1"/>
  <c r="D410" i="37" s="1"/>
  <c r="F414" i="1"/>
  <c r="F413" i="1"/>
  <c r="F412" i="1"/>
  <c r="F409" i="1"/>
  <c r="F408" i="1"/>
  <c r="F407" i="1"/>
  <c r="F406" i="1"/>
  <c r="F404" i="1"/>
  <c r="F402" i="1"/>
  <c r="F401" i="1"/>
  <c r="F398" i="1"/>
  <c r="F397" i="1"/>
  <c r="F396" i="1"/>
  <c r="F395" i="1"/>
  <c r="F394" i="1"/>
  <c r="F393" i="1"/>
  <c r="F392" i="1"/>
  <c r="F391"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2" i="1"/>
  <c r="F350" i="1"/>
  <c r="F349" i="1"/>
  <c r="F346" i="1"/>
  <c r="F345" i="1"/>
  <c r="F344" i="1"/>
  <c r="F343" i="1"/>
  <c r="F341" i="1"/>
  <c r="F340" i="1"/>
  <c r="F339" i="1"/>
  <c r="F338" i="1"/>
  <c r="F337" i="1"/>
  <c r="F336" i="1"/>
  <c r="F335" i="1"/>
  <c r="F333" i="1"/>
  <c r="F332" i="1"/>
  <c r="F331" i="1"/>
  <c r="F330" i="1"/>
  <c r="F328" i="1"/>
  <c r="F327" i="1"/>
  <c r="F326" i="1"/>
  <c r="F325" i="1"/>
  <c r="F324" i="1"/>
  <c r="F323" i="1"/>
  <c r="F322" i="1"/>
  <c r="F321" i="1"/>
  <c r="F319" i="1"/>
  <c r="F318" i="1"/>
  <c r="F317" i="1"/>
  <c r="F316" i="1"/>
  <c r="F313" i="1"/>
  <c r="F312" i="1"/>
  <c r="F311" i="1"/>
  <c r="F310" i="1"/>
  <c r="F309" i="1"/>
  <c r="F308" i="1"/>
  <c r="F306" i="1"/>
  <c r="F305" i="1"/>
  <c r="F304" i="1"/>
  <c r="F303" i="1"/>
  <c r="F299" i="1"/>
  <c r="F298" i="1"/>
  <c r="F297" i="1"/>
  <c r="F296" i="1"/>
  <c r="F295" i="1"/>
  <c r="F289" i="1"/>
  <c r="F288" i="1"/>
  <c r="F286" i="1"/>
  <c r="F285" i="1"/>
  <c r="F284" i="1"/>
  <c r="F282" i="1"/>
  <c r="F281" i="1"/>
  <c r="F280" i="1"/>
  <c r="F279" i="1"/>
  <c r="F278" i="1"/>
  <c r="F277" i="1"/>
  <c r="F275" i="1"/>
  <c r="F274" i="1"/>
  <c r="F273" i="1"/>
  <c r="F271" i="1"/>
  <c r="F270" i="1"/>
  <c r="F266" i="1"/>
  <c r="F265" i="1"/>
  <c r="F262" i="1"/>
  <c r="F261" i="1"/>
  <c r="F260" i="1"/>
  <c r="F259" i="1"/>
  <c r="F251" i="1"/>
  <c r="F250" i="1"/>
  <c r="F246" i="1"/>
  <c r="F245" i="1"/>
  <c r="F244" i="1"/>
  <c r="F243" i="1"/>
  <c r="F241" i="1"/>
  <c r="F240" i="1"/>
  <c r="F238" i="1"/>
  <c r="F237" i="1"/>
  <c r="F235" i="1"/>
  <c r="F234" i="1"/>
  <c r="F233" i="1"/>
  <c r="F230" i="1"/>
  <c r="F229" i="1"/>
  <c r="F228" i="1"/>
  <c r="F226" i="1"/>
  <c r="F225" i="1"/>
  <c r="F224"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2"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3" i="1"/>
  <c r="F132" i="1"/>
  <c r="F131" i="1"/>
  <c r="F129" i="1"/>
  <c r="F128" i="1"/>
  <c r="F127" i="1"/>
  <c r="F126" i="1"/>
  <c r="F125" i="1"/>
  <c r="F124" i="1"/>
  <c r="F123" i="1"/>
  <c r="F122" i="1"/>
  <c r="F121" i="1"/>
  <c r="F120" i="1"/>
  <c r="F119" i="1"/>
  <c r="F118" i="1"/>
  <c r="F115" i="1"/>
  <c r="F114" i="1"/>
  <c r="F113" i="1"/>
  <c r="F112" i="1"/>
  <c r="F111" i="1"/>
  <c r="F110" i="1"/>
  <c r="F108" i="1"/>
  <c r="F107" i="1"/>
  <c r="F106" i="1"/>
  <c r="F105" i="1"/>
  <c r="F104" i="1"/>
  <c r="F103" i="1"/>
  <c r="F102" i="1"/>
  <c r="F100" i="1"/>
  <c r="F99" i="1"/>
  <c r="F98" i="1"/>
  <c r="F97" i="1"/>
  <c r="F96" i="1"/>
  <c r="F95" i="1"/>
  <c r="F93" i="1"/>
  <c r="F92" i="1"/>
  <c r="F91" i="1"/>
  <c r="F90" i="1"/>
  <c r="F89" i="1"/>
  <c r="F88" i="1"/>
  <c r="F87" i="1"/>
  <c r="F84" i="1"/>
  <c r="F83" i="1"/>
  <c r="F82" i="1"/>
  <c r="F81" i="1"/>
  <c r="F79" i="1"/>
  <c r="F78" i="1"/>
  <c r="F76" i="1"/>
  <c r="F75" i="1"/>
  <c r="F74" i="1"/>
  <c r="F73" i="1"/>
  <c r="F72" i="1"/>
  <c r="F70" i="1"/>
  <c r="F69" i="1"/>
  <c r="F67" i="1"/>
  <c r="F66" i="1"/>
  <c r="F65" i="1"/>
  <c r="F64" i="1"/>
  <c r="F63" i="1"/>
  <c r="F62" i="1"/>
  <c r="F61" i="1"/>
  <c r="F59" i="1"/>
  <c r="F58" i="1"/>
  <c r="F55" i="1"/>
  <c r="F54"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A298" i="3"/>
  <c r="A111" i="30"/>
  <c r="A110" i="30"/>
  <c r="A109" i="30"/>
  <c r="A327" i="27"/>
  <c r="A326" i="27"/>
  <c r="A325" i="27"/>
  <c r="A61" i="33"/>
  <c r="A60" i="33"/>
  <c r="A59" i="33"/>
  <c r="A153" i="36"/>
  <c r="A152" i="36"/>
  <c r="A151" i="36"/>
  <c r="A997" i="1"/>
  <c r="A996" i="1"/>
  <c r="A995" i="1"/>
  <c r="A299" i="3"/>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8" i="36"/>
  <c r="F127" i="36"/>
  <c r="F126" i="36"/>
  <c r="F124" i="36"/>
  <c r="F123" i="36"/>
  <c r="F120" i="36"/>
  <c r="F119" i="36"/>
  <c r="F118" i="36"/>
  <c r="F117" i="36"/>
  <c r="F116" i="36"/>
  <c r="F115" i="36"/>
  <c r="F113" i="36"/>
  <c r="F112" i="36"/>
  <c r="F111" i="36"/>
  <c r="F110" i="36"/>
  <c r="F109" i="36"/>
  <c r="F108" i="36"/>
  <c r="F107" i="36"/>
  <c r="F105" i="36"/>
  <c r="F104" i="36"/>
  <c r="F103" i="36"/>
  <c r="F102"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F43" i="36"/>
  <c r="F97" i="36"/>
  <c r="H457" i="37" l="1"/>
  <c r="G1292" i="37"/>
  <c r="E280" i="3"/>
  <c r="B280" i="3" s="1"/>
  <c r="E49" i="3"/>
  <c r="B49" i="3" s="1"/>
  <c r="E45" i="3"/>
  <c r="B45" i="3" s="1"/>
  <c r="E43" i="3"/>
  <c r="B43" i="3" s="1"/>
  <c r="J7" i="3"/>
  <c r="H1532" i="37"/>
  <c r="H1544" i="37"/>
  <c r="G1540" i="37"/>
  <c r="G1524" i="37"/>
  <c r="G1520" i="37"/>
  <c r="G1512" i="37"/>
  <c r="G1492" i="37"/>
  <c r="G1472" i="37"/>
  <c r="H1447" i="37"/>
  <c r="H1446" i="37"/>
  <c r="G1437" i="37"/>
  <c r="H1427" i="37"/>
  <c r="G1283" i="37"/>
  <c r="G1273" i="37"/>
  <c r="G1269" i="37"/>
  <c r="G1264" i="37"/>
  <c r="G1253" i="37"/>
  <c r="G1235" i="37"/>
  <c r="G1209" i="37"/>
  <c r="G1194" i="37"/>
  <c r="G1178" i="37"/>
  <c r="G1073" i="37"/>
  <c r="G1043" i="37"/>
  <c r="G974" i="37"/>
  <c r="F242" i="1"/>
  <c r="F469" i="1"/>
  <c r="F606" i="1"/>
  <c r="H36" i="37"/>
  <c r="H13" i="37"/>
  <c r="H469" i="37"/>
  <c r="H239" i="37"/>
  <c r="F225" i="3"/>
  <c r="B225" i="3" s="1"/>
  <c r="F229" i="3"/>
  <c r="B229" i="3" s="1"/>
  <c r="F235" i="3"/>
  <c r="B235" i="3" s="1"/>
  <c r="F243" i="3"/>
  <c r="B243" i="3" s="1"/>
  <c r="F245" i="3"/>
  <c r="B245" i="3" s="1"/>
  <c r="B281" i="3"/>
  <c r="E275" i="3"/>
  <c r="B275" i="3" s="1"/>
  <c r="E141" i="3"/>
  <c r="B141" i="3" s="1"/>
  <c r="E92" i="3"/>
  <c r="B92" i="3" s="1"/>
  <c r="I7" i="3"/>
  <c r="F293" i="3"/>
  <c r="H1197" i="37"/>
  <c r="H1241" i="37"/>
  <c r="H1430" i="37"/>
  <c r="G1438" i="37"/>
  <c r="G1261" i="37"/>
  <c r="G1206" i="37"/>
  <c r="G1101" i="37"/>
  <c r="F430" i="1"/>
  <c r="F46" i="1"/>
  <c r="F68" i="1"/>
  <c r="F466" i="1"/>
  <c r="F538" i="1"/>
  <c r="F629" i="1"/>
  <c r="E347" i="1"/>
  <c r="D336" i="37" s="1"/>
  <c r="E134" i="1"/>
  <c r="D124" i="37" s="1"/>
  <c r="G426" i="37"/>
  <c r="H128" i="37"/>
  <c r="F202" i="3"/>
  <c r="B202" i="3" s="1"/>
  <c r="E278" i="3"/>
  <c r="B278" i="3" s="1"/>
  <c r="E270" i="3"/>
  <c r="B270" i="3" s="1"/>
  <c r="E99" i="3"/>
  <c r="B99" i="3" s="1"/>
  <c r="G1560" i="37"/>
  <c r="G1542" i="37"/>
  <c r="G1539" i="37"/>
  <c r="G1538" i="37"/>
  <c r="G1522" i="37"/>
  <c r="G1501" i="37"/>
  <c r="G1481" i="37"/>
  <c r="G1467" i="37"/>
  <c r="G1456" i="37"/>
  <c r="H1452" i="37"/>
  <c r="G1448" i="37"/>
  <c r="G1443" i="37"/>
  <c r="H1439" i="37"/>
  <c r="G1432" i="37"/>
  <c r="H1281" i="37"/>
  <c r="G1280" i="37"/>
  <c r="H1276" i="37"/>
  <c r="G1270" i="37"/>
  <c r="H1266" i="37"/>
  <c r="G1262" i="37"/>
  <c r="H1255" i="37"/>
  <c r="G1254" i="37"/>
  <c r="H1251" i="37"/>
  <c r="G1247" i="37"/>
  <c r="G1246" i="37"/>
  <c r="H1242" i="37"/>
  <c r="G948" i="37"/>
  <c r="G1236" i="37"/>
  <c r="H1232" i="37"/>
  <c r="G1225" i="37"/>
  <c r="G1224" i="37"/>
  <c r="G1210" i="37"/>
  <c r="G1181" i="37"/>
  <c r="G1173" i="37"/>
  <c r="H1159" i="37"/>
  <c r="H1154" i="37"/>
  <c r="G1146" i="37"/>
  <c r="G1132" i="37"/>
  <c r="H1127" i="37"/>
  <c r="H1107" i="37"/>
  <c r="G1087" i="37"/>
  <c r="G1084" i="37"/>
  <c r="H1075" i="37"/>
  <c r="G1064" i="37"/>
  <c r="G1054" i="37"/>
  <c r="G1046" i="37"/>
  <c r="H1036" i="37"/>
  <c r="G1033" i="37"/>
  <c r="H1021" i="37"/>
  <c r="G1017" i="37"/>
  <c r="H1011" i="37"/>
  <c r="G1005" i="37"/>
  <c r="H998" i="37"/>
  <c r="H994" i="37"/>
  <c r="H991" i="37"/>
  <c r="G988" i="37"/>
  <c r="G976" i="37"/>
  <c r="G969" i="37"/>
  <c r="H939" i="37"/>
  <c r="G930" i="37"/>
  <c r="H927" i="37"/>
  <c r="H919" i="37"/>
  <c r="H915" i="37"/>
  <c r="H899" i="37"/>
  <c r="H891" i="37"/>
  <c r="H887" i="37"/>
  <c r="H883" i="37"/>
  <c r="H875" i="37"/>
  <c r="H867" i="37"/>
  <c r="H863" i="37"/>
  <c r="H859" i="37"/>
  <c r="H855" i="37"/>
  <c r="G850" i="37"/>
  <c r="H847" i="37"/>
  <c r="H823" i="37"/>
  <c r="H819" i="37"/>
  <c r="H815" i="37"/>
  <c r="H807" i="37"/>
  <c r="H803" i="37"/>
  <c r="H799" i="37"/>
  <c r="H767" i="37"/>
  <c r="H763" i="37"/>
  <c r="H755" i="37"/>
  <c r="H743" i="37"/>
  <c r="H739" i="37"/>
  <c r="H727" i="37"/>
  <c r="G722" i="37"/>
  <c r="G710" i="37"/>
  <c r="H703" i="37"/>
  <c r="G698" i="37"/>
  <c r="H691" i="37"/>
  <c r="H687" i="37"/>
  <c r="G678" i="37"/>
  <c r="H671" i="37"/>
  <c r="H663" i="37"/>
  <c r="H651" i="37"/>
  <c r="G1340" i="37"/>
  <c r="G611" i="37"/>
  <c r="G599" i="37"/>
  <c r="G573" i="37"/>
  <c r="G524" i="37"/>
  <c r="G442" i="37"/>
  <c r="G288" i="37"/>
  <c r="G188" i="37"/>
  <c r="G9" i="37"/>
  <c r="G1122" i="37"/>
  <c r="G1114" i="37"/>
  <c r="G1093" i="37"/>
  <c r="G1022" i="37"/>
  <c r="G1018" i="37"/>
  <c r="G971" i="37"/>
  <c r="G966" i="37"/>
  <c r="H946" i="37"/>
  <c r="H929" i="37"/>
  <c r="H925" i="37"/>
  <c r="H893" i="37"/>
  <c r="H861" i="37"/>
  <c r="H853" i="37"/>
  <c r="H849" i="37"/>
  <c r="H829" i="37"/>
  <c r="H817" i="37"/>
  <c r="H813" i="37"/>
  <c r="H781" i="37"/>
  <c r="H777" i="37"/>
  <c r="H769" i="37"/>
  <c r="H761" i="37"/>
  <c r="H753" i="37"/>
  <c r="H749" i="37"/>
  <c r="H725" i="37"/>
  <c r="H721" i="37"/>
  <c r="H697" i="37"/>
  <c r="H673" i="37"/>
  <c r="H649" i="37"/>
  <c r="G1240" i="37"/>
  <c r="H1234" i="37"/>
  <c r="H1228" i="37"/>
  <c r="H1221" i="37"/>
  <c r="H1203" i="37"/>
  <c r="G1192" i="37"/>
  <c r="H1189" i="37"/>
  <c r="G1188" i="37"/>
  <c r="H1167" i="37"/>
  <c r="G1166" i="37"/>
  <c r="H1163" i="37"/>
  <c r="H1157" i="37"/>
  <c r="G1155" i="37"/>
  <c r="G1142" i="37"/>
  <c r="G1141" i="37"/>
  <c r="G1133" i="37"/>
  <c r="G1128" i="37"/>
  <c r="G1123" i="37"/>
  <c r="G1117" i="37"/>
  <c r="G1090" i="37"/>
  <c r="G1086" i="37"/>
  <c r="G1085" i="37"/>
  <c r="G1080" i="37"/>
  <c r="H1072" i="37"/>
  <c r="G1071" i="37"/>
  <c r="G1062" i="37"/>
  <c r="H1052" i="37"/>
  <c r="H1048" i="37"/>
  <c r="G1047" i="37"/>
  <c r="G1038" i="37"/>
  <c r="G1030" i="37"/>
  <c r="H1018" i="37"/>
  <c r="H1009" i="37"/>
  <c r="G972" i="37"/>
  <c r="G968" i="37"/>
  <c r="H964" i="37"/>
  <c r="H960" i="37"/>
  <c r="G959" i="37"/>
  <c r="H954" i="37"/>
  <c r="H948" i="37"/>
  <c r="G947" i="37"/>
  <c r="H926" i="37"/>
  <c r="H918" i="37"/>
  <c r="H910" i="37"/>
  <c r="H898" i="37"/>
  <c r="H894" i="37"/>
  <c r="H890" i="37"/>
  <c r="H826" i="37"/>
  <c r="H814" i="37"/>
  <c r="H798" i="37"/>
  <c r="H782" i="37"/>
  <c r="H778" i="37"/>
  <c r="H770" i="37"/>
  <c r="H766" i="37"/>
  <c r="H746" i="37"/>
  <c r="H738" i="37"/>
  <c r="H714" i="37"/>
  <c r="H682" i="37"/>
  <c r="H662" i="37"/>
  <c r="H650" i="37"/>
  <c r="G1422" i="37"/>
  <c r="G595" i="37"/>
  <c r="G567" i="37"/>
  <c r="G482" i="37"/>
  <c r="G416" i="37"/>
  <c r="G264" i="37"/>
  <c r="G295" i="37"/>
  <c r="G279" i="37"/>
  <c r="G272" i="37"/>
  <c r="G249" i="37"/>
  <c r="G245" i="37"/>
  <c r="G210" i="37"/>
  <c r="G203" i="37"/>
  <c r="G174" i="37"/>
  <c r="G141" i="37"/>
  <c r="G126" i="37"/>
  <c r="G95" i="37"/>
  <c r="G21" i="37"/>
  <c r="G14" i="37"/>
  <c r="H1414" i="37"/>
  <c r="H1406" i="37"/>
  <c r="H1401" i="37"/>
  <c r="H1394" i="37"/>
  <c r="G1390" i="37"/>
  <c r="H1373" i="37"/>
  <c r="H1367" i="37"/>
  <c r="H1360" i="37"/>
  <c r="H1351" i="37"/>
  <c r="H1346" i="37"/>
  <c r="H1341" i="37"/>
  <c r="H1339" i="37"/>
  <c r="H1337" i="37"/>
  <c r="H1299" i="37"/>
  <c r="H638" i="37"/>
  <c r="H624" i="37"/>
  <c r="H607" i="37"/>
  <c r="G605" i="37"/>
  <c r="H600" i="37"/>
  <c r="H577" i="37"/>
  <c r="H574" i="37"/>
  <c r="H564" i="37"/>
  <c r="G557" i="37"/>
  <c r="H555" i="37"/>
  <c r="H550" i="37"/>
  <c r="H536" i="37"/>
  <c r="H533" i="37"/>
  <c r="G494" i="37"/>
  <c r="H489" i="37"/>
  <c r="G458" i="37"/>
  <c r="G452" i="37"/>
  <c r="H443" i="37"/>
  <c r="H434" i="37"/>
  <c r="H414" i="37"/>
  <c r="G368" i="37"/>
  <c r="G364" i="37"/>
  <c r="G362" i="37"/>
  <c r="H359" i="37"/>
  <c r="H349" i="37"/>
  <c r="G332" i="37"/>
  <c r="H329" i="37"/>
  <c r="H326" i="37"/>
  <c r="G324" i="37"/>
  <c r="G314" i="37"/>
  <c r="H310" i="37"/>
  <c r="H294" i="37"/>
  <c r="H238" i="37"/>
  <c r="G218" i="37"/>
  <c r="H191" i="37"/>
  <c r="H173" i="37"/>
  <c r="G164" i="37"/>
  <c r="G136" i="37"/>
  <c r="H114" i="37"/>
  <c r="H109" i="37"/>
  <c r="H103" i="37"/>
  <c r="G82" i="37"/>
  <c r="H80" i="37"/>
  <c r="H78" i="37"/>
  <c r="H72" i="37"/>
  <c r="H57" i="37"/>
  <c r="H39" i="37"/>
  <c r="G27" i="37"/>
  <c r="G277" i="37"/>
  <c r="G270" i="37"/>
  <c r="G253" i="37"/>
  <c r="G219" i="37"/>
  <c r="G147" i="37"/>
  <c r="G113" i="37"/>
  <c r="G97" i="37"/>
  <c r="G93" i="37"/>
  <c r="G86" i="37"/>
  <c r="G42" i="37"/>
  <c r="G23" i="37"/>
  <c r="H1415" i="37"/>
  <c r="G1388" i="37"/>
  <c r="G1302" i="37"/>
  <c r="H593" i="37"/>
  <c r="H417" i="37"/>
  <c r="H391" i="37"/>
  <c r="C22" i="42"/>
  <c r="G1559" i="37"/>
  <c r="G1556" i="37"/>
  <c r="G1553" i="37"/>
  <c r="H1551" i="37"/>
  <c r="G1551" i="37"/>
  <c r="G1550" i="37"/>
  <c r="G1549" i="37"/>
  <c r="G1548" i="37"/>
  <c r="G1545" i="37"/>
  <c r="H1540" i="37"/>
  <c r="G1537" i="37"/>
  <c r="H1531" i="37"/>
  <c r="G1531" i="37"/>
  <c r="G1530" i="37"/>
  <c r="G1529" i="37"/>
  <c r="G1525" i="37"/>
  <c r="H1524" i="37"/>
  <c r="G1517" i="37"/>
  <c r="G1513" i="37"/>
  <c r="H1511" i="37"/>
  <c r="G1511" i="37"/>
  <c r="G1508" i="37"/>
  <c r="G1499" i="37"/>
  <c r="G1498" i="37"/>
  <c r="G1497" i="37"/>
  <c r="G1495" i="37"/>
  <c r="G1490" i="37"/>
  <c r="G1489" i="37"/>
  <c r="G1487" i="37"/>
  <c r="G1485" i="37"/>
  <c r="G1480" i="37"/>
  <c r="D13" i="30"/>
  <c r="C1469" i="37" s="1"/>
  <c r="G1469" i="37" s="1"/>
  <c r="G1478" i="37"/>
  <c r="G1477" i="37"/>
  <c r="G1474" i="37"/>
  <c r="G1473" i="37"/>
  <c r="G1470" i="37"/>
  <c r="H1467" i="37"/>
  <c r="J55" i="42"/>
  <c r="G1463" i="37"/>
  <c r="K55" i="42"/>
  <c r="E45" i="33"/>
  <c r="D1457" i="37" s="1"/>
  <c r="G1464" i="37"/>
  <c r="D45" i="33"/>
  <c r="H1456" i="37"/>
  <c r="G1455" i="37"/>
  <c r="H1455" i="37"/>
  <c r="G1454" i="37"/>
  <c r="G1452" i="37"/>
  <c r="H1451" i="37"/>
  <c r="G1450" i="37"/>
  <c r="H1449" i="37"/>
  <c r="H1450" i="37"/>
  <c r="H1442" i="37"/>
  <c r="H1448" i="37"/>
  <c r="G1447" i="37"/>
  <c r="E29" i="33"/>
  <c r="K53" i="42" s="1"/>
  <c r="G1445" i="37"/>
  <c r="G1442" i="37"/>
  <c r="H1443" i="37"/>
  <c r="H1440" i="37"/>
  <c r="H1436" i="37"/>
  <c r="H1435" i="37"/>
  <c r="H1433" i="37"/>
  <c r="G1434" i="37"/>
  <c r="H1432" i="37"/>
  <c r="G1431" i="37"/>
  <c r="H1431" i="37"/>
  <c r="E13" i="33"/>
  <c r="D1425" i="37" s="1"/>
  <c r="G1429" i="37"/>
  <c r="H1429" i="37"/>
  <c r="G1428" i="37"/>
  <c r="H1428" i="37"/>
  <c r="G1427" i="37"/>
  <c r="E136" i="36"/>
  <c r="D1411" i="37" s="1"/>
  <c r="G1414" i="37"/>
  <c r="G1406" i="37"/>
  <c r="G1400" i="37"/>
  <c r="F125" i="36"/>
  <c r="G1401" i="37"/>
  <c r="G1398" i="37"/>
  <c r="H1397" i="37"/>
  <c r="G1394" i="37"/>
  <c r="G1393" i="37"/>
  <c r="G1392" i="37"/>
  <c r="H1389" i="37"/>
  <c r="H1390" i="37"/>
  <c r="H1388" i="37"/>
  <c r="G1386" i="37"/>
  <c r="F106" i="36"/>
  <c r="H1381" i="37"/>
  <c r="H1376" i="37"/>
  <c r="H1377" i="37"/>
  <c r="G1377" i="37"/>
  <c r="G1375" i="37"/>
  <c r="G1374" i="37"/>
  <c r="G1373" i="37"/>
  <c r="H1369" i="37"/>
  <c r="G1369" i="37"/>
  <c r="G1367" i="37"/>
  <c r="H1364" i="37"/>
  <c r="H1365" i="37"/>
  <c r="G1365" i="37"/>
  <c r="G1364" i="37"/>
  <c r="G1362" i="37"/>
  <c r="G1360" i="37"/>
  <c r="G1355" i="37"/>
  <c r="F73" i="36"/>
  <c r="G1351" i="37"/>
  <c r="G1348" i="37"/>
  <c r="F68" i="36"/>
  <c r="H1344" i="37"/>
  <c r="G1344" i="37"/>
  <c r="G1341" i="37"/>
  <c r="H1340" i="37"/>
  <c r="G1337" i="37"/>
  <c r="G1332" i="37"/>
  <c r="G1331" i="37"/>
  <c r="H1325" i="37"/>
  <c r="G1322" i="37"/>
  <c r="F46" i="36"/>
  <c r="H1321" i="37"/>
  <c r="G1313" i="37"/>
  <c r="H1310" i="37"/>
  <c r="G1310" i="37"/>
  <c r="H1304" i="37"/>
  <c r="G1299" i="37"/>
  <c r="G1298" i="37"/>
  <c r="H1295" i="37"/>
  <c r="G1294" i="37"/>
  <c r="H1292" i="37"/>
  <c r="G1291" i="37"/>
  <c r="G1289" i="37"/>
  <c r="G1286" i="37"/>
  <c r="H1286" i="37"/>
  <c r="H1284" i="37"/>
  <c r="H1283" i="37"/>
  <c r="G1281" i="37"/>
  <c r="H1280" i="37"/>
  <c r="G1279" i="37"/>
  <c r="H1279" i="37"/>
  <c r="G1278" i="37"/>
  <c r="H1278" i="37"/>
  <c r="G1277" i="37"/>
  <c r="G1275" i="37"/>
  <c r="H1275" i="37"/>
  <c r="G1271" i="37"/>
  <c r="H1271" i="37"/>
  <c r="H1270" i="37"/>
  <c r="H1269" i="37"/>
  <c r="H1268" i="37"/>
  <c r="G1267" i="37"/>
  <c r="G1266" i="37"/>
  <c r="G1265" i="37"/>
  <c r="H1265" i="37"/>
  <c r="H1264" i="37"/>
  <c r="G1263" i="37"/>
  <c r="H1263" i="37"/>
  <c r="H1262" i="37"/>
  <c r="H1261" i="37"/>
  <c r="G1260" i="37"/>
  <c r="H1260" i="37"/>
  <c r="H1259" i="37"/>
  <c r="G1256" i="37"/>
  <c r="G1255" i="37"/>
  <c r="H1254" i="37"/>
  <c r="E286" i="3"/>
  <c r="B286" i="3" s="1"/>
  <c r="H1252" i="37"/>
  <c r="G1250" i="37"/>
  <c r="G1249" i="37"/>
  <c r="G1248" i="37"/>
  <c r="H1248" i="37"/>
  <c r="H1247" i="37"/>
  <c r="H1246" i="37"/>
  <c r="G1244" i="37"/>
  <c r="H1244" i="37"/>
  <c r="G1243" i="37"/>
  <c r="G1242" i="37"/>
  <c r="E272" i="3"/>
  <c r="B272" i="3" s="1"/>
  <c r="H1240" i="37"/>
  <c r="G1239" i="37"/>
  <c r="H1239" i="37"/>
  <c r="H1236" i="37"/>
  <c r="H1235" i="37"/>
  <c r="G1234" i="37"/>
  <c r="G1233" i="37"/>
  <c r="G1232" i="37"/>
  <c r="H1231" i="37"/>
  <c r="G1230" i="37"/>
  <c r="G1228" i="37"/>
  <c r="H1227" i="37"/>
  <c r="G1226" i="37"/>
  <c r="H1225" i="37"/>
  <c r="G1222" i="37"/>
  <c r="H1218" i="37"/>
  <c r="G1218" i="37"/>
  <c r="E266" i="3"/>
  <c r="B266" i="3" s="1"/>
  <c r="E234" i="27"/>
  <c r="D1199" i="37" s="1"/>
  <c r="H1211" i="37"/>
  <c r="F243" i="27"/>
  <c r="E264" i="3"/>
  <c r="B264" i="3" s="1"/>
  <c r="G1207" i="37"/>
  <c r="G1205" i="37"/>
  <c r="G1203" i="37"/>
  <c r="D235" i="27"/>
  <c r="D234" i="27" s="1"/>
  <c r="C1199" i="37" s="1"/>
  <c r="G1202" i="37"/>
  <c r="D1201" i="37"/>
  <c r="G1201" i="37" s="1"/>
  <c r="H1195" i="37"/>
  <c r="G1193" i="37"/>
  <c r="H1193" i="37"/>
  <c r="H1192" i="37"/>
  <c r="G1191" i="37"/>
  <c r="H1191" i="37"/>
  <c r="G1190" i="37"/>
  <c r="H1190" i="37"/>
  <c r="G1189" i="37"/>
  <c r="H1188" i="37"/>
  <c r="G1187" i="37"/>
  <c r="H1187" i="37"/>
  <c r="E203" i="27"/>
  <c r="D1168" i="37" s="1"/>
  <c r="G1170" i="37"/>
  <c r="G1167" i="37"/>
  <c r="H1166" i="37"/>
  <c r="G1164" i="37"/>
  <c r="H1164" i="37"/>
  <c r="G1163" i="37"/>
  <c r="G1162" i="37"/>
  <c r="H1162" i="37"/>
  <c r="H1161" i="37"/>
  <c r="G1159" i="37"/>
  <c r="G1158" i="37"/>
  <c r="H1158" i="37"/>
  <c r="G1157" i="37"/>
  <c r="H1156" i="37"/>
  <c r="D187" i="27"/>
  <c r="C1152" i="37" s="1"/>
  <c r="H1155" i="37"/>
  <c r="D1153" i="37"/>
  <c r="G1153" i="37" s="1"/>
  <c r="G1154" i="37"/>
  <c r="G1150" i="37"/>
  <c r="H1148" i="37"/>
  <c r="H1147" i="37"/>
  <c r="H1144" i="37"/>
  <c r="G1137" i="37"/>
  <c r="H1136" i="37"/>
  <c r="H1135" i="37"/>
  <c r="H1132" i="37"/>
  <c r="H1131" i="37"/>
  <c r="G1130" i="37"/>
  <c r="G1129" i="37"/>
  <c r="G1127" i="37"/>
  <c r="H1123" i="37"/>
  <c r="H1122" i="37"/>
  <c r="G1121" i="37"/>
  <c r="E151" i="27"/>
  <c r="H283" i="3" s="1"/>
  <c r="H1121" i="37"/>
  <c r="G1120" i="37"/>
  <c r="H1120" i="37"/>
  <c r="G1118" i="37"/>
  <c r="H1118" i="37"/>
  <c r="D139" i="27"/>
  <c r="C1104" i="37" s="1"/>
  <c r="F147" i="27"/>
  <c r="H1111" i="37"/>
  <c r="G1110" i="37"/>
  <c r="G1109" i="37"/>
  <c r="H1108" i="37"/>
  <c r="E139" i="27"/>
  <c r="D1104" i="37" s="1"/>
  <c r="G1106" i="37"/>
  <c r="G1103" i="37"/>
  <c r="H1103" i="37"/>
  <c r="G1102" i="37"/>
  <c r="H1102" i="37"/>
  <c r="E123" i="27"/>
  <c r="G1100" i="37"/>
  <c r="H1100" i="37"/>
  <c r="G1099" i="37"/>
  <c r="H1099" i="37"/>
  <c r="G1098" i="37"/>
  <c r="H1098" i="37"/>
  <c r="G1097" i="37"/>
  <c r="G1096" i="37"/>
  <c r="H1097" i="37"/>
  <c r="F124" i="27"/>
  <c r="D123" i="27"/>
  <c r="C1088" i="37" s="1"/>
  <c r="H1087" i="37"/>
  <c r="H1085" i="37"/>
  <c r="H1084" i="37"/>
  <c r="H1083" i="37"/>
  <c r="G1082" i="37"/>
  <c r="G1081" i="37"/>
  <c r="F111" i="27"/>
  <c r="H1080" i="37"/>
  <c r="G1079" i="37"/>
  <c r="G1076" i="37"/>
  <c r="H1079" i="37"/>
  <c r="E279" i="3"/>
  <c r="B279" i="3" s="1"/>
  <c r="G1074" i="37"/>
  <c r="G1072" i="37"/>
  <c r="E276" i="3"/>
  <c r="B276" i="3" s="1"/>
  <c r="H1071" i="37"/>
  <c r="G1070" i="37"/>
  <c r="H1070" i="37"/>
  <c r="E274" i="3"/>
  <c r="B274" i="3" s="1"/>
  <c r="H1068" i="37"/>
  <c r="E273" i="3"/>
  <c r="B273" i="3" s="1"/>
  <c r="G1067" i="37"/>
  <c r="H1067" i="37"/>
  <c r="G1066" i="37"/>
  <c r="H1066" i="37"/>
  <c r="G1065" i="37"/>
  <c r="E271" i="3"/>
  <c r="B271" i="3" s="1"/>
  <c r="H1065" i="37"/>
  <c r="H1064" i="37"/>
  <c r="H1063" i="37"/>
  <c r="H1062" i="37"/>
  <c r="G1061" i="37"/>
  <c r="E92" i="27"/>
  <c r="H282" i="3" s="1"/>
  <c r="H1060" i="37"/>
  <c r="H1059" i="37"/>
  <c r="H1056" i="37"/>
  <c r="E84" i="27"/>
  <c r="D1049" i="37" s="1"/>
  <c r="H1051" i="37"/>
  <c r="H1047" i="37"/>
  <c r="H1046" i="37"/>
  <c r="E75" i="27"/>
  <c r="D1040" i="37" s="1"/>
  <c r="G1044" i="37"/>
  <c r="H1044" i="37"/>
  <c r="H1038" i="37"/>
  <c r="H1037" i="37"/>
  <c r="G1034" i="37"/>
  <c r="H1034" i="37"/>
  <c r="H1035" i="37"/>
  <c r="H1033" i="37"/>
  <c r="H1032" i="37"/>
  <c r="H1031" i="37"/>
  <c r="G1029" i="37"/>
  <c r="G1028" i="37"/>
  <c r="G1027" i="37"/>
  <c r="F62" i="27"/>
  <c r="G1026" i="37"/>
  <c r="G1021" i="37"/>
  <c r="H1020" i="37"/>
  <c r="H1019" i="37"/>
  <c r="G1014" i="37"/>
  <c r="H1012" i="37"/>
  <c r="F47" i="27"/>
  <c r="H1007" i="37"/>
  <c r="F41" i="27"/>
  <c r="H1002" i="37"/>
  <c r="G1002" i="37"/>
  <c r="F35" i="27"/>
  <c r="H999" i="37"/>
  <c r="G998" i="37"/>
  <c r="G997" i="37"/>
  <c r="H995" i="37"/>
  <c r="G993" i="37"/>
  <c r="H992" i="37"/>
  <c r="F25" i="27"/>
  <c r="H988" i="37"/>
  <c r="F19" i="27"/>
  <c r="G987" i="37"/>
  <c r="H987" i="37"/>
  <c r="E18" i="27"/>
  <c r="E13" i="27" s="1"/>
  <c r="G981" i="37"/>
  <c r="H976" i="37"/>
  <c r="H973" i="37"/>
  <c r="H972" i="37"/>
  <c r="H971" i="37"/>
  <c r="H968" i="37"/>
  <c r="G967" i="37"/>
  <c r="H967" i="37"/>
  <c r="H966" i="37"/>
  <c r="G965" i="37"/>
  <c r="G963" i="37"/>
  <c r="H963" i="37"/>
  <c r="G961" i="37"/>
  <c r="E152" i="3"/>
  <c r="B152" i="3" s="1"/>
  <c r="H959" i="37"/>
  <c r="G958" i="37"/>
  <c r="H958" i="37"/>
  <c r="G955" i="37"/>
  <c r="H955" i="37"/>
  <c r="G954" i="37"/>
  <c r="E149" i="3"/>
  <c r="B149" i="3" s="1"/>
  <c r="H953" i="37"/>
  <c r="G952" i="37"/>
  <c r="H952" i="37"/>
  <c r="G951" i="37"/>
  <c r="G950" i="37"/>
  <c r="H947" i="37"/>
  <c r="G946" i="37"/>
  <c r="H945" i="37"/>
  <c r="G943" i="37"/>
  <c r="G942" i="37"/>
  <c r="F251" i="3"/>
  <c r="B251" i="3" s="1"/>
  <c r="H942" i="37"/>
  <c r="G941" i="37"/>
  <c r="E140" i="3"/>
  <c r="B140" i="3" s="1"/>
  <c r="G938" i="37"/>
  <c r="H937" i="37"/>
  <c r="E138" i="3"/>
  <c r="B138" i="3" s="1"/>
  <c r="F249" i="3"/>
  <c r="B249" i="3" s="1"/>
  <c r="F248" i="3"/>
  <c r="B248" i="3" s="1"/>
  <c r="H935" i="37"/>
  <c r="G934" i="37"/>
  <c r="E136" i="3"/>
  <c r="B136" i="3" s="1"/>
  <c r="H931" i="37"/>
  <c r="E135" i="3"/>
  <c r="B135" i="3" s="1"/>
  <c r="E131" i="3"/>
  <c r="B131" i="3" s="1"/>
  <c r="G926" i="37"/>
  <c r="H923" i="37"/>
  <c r="E130" i="3"/>
  <c r="B130" i="3" s="1"/>
  <c r="G922" i="37"/>
  <c r="H921" i="37"/>
  <c r="E129" i="3"/>
  <c r="B129" i="3" s="1"/>
  <c r="G918" i="37"/>
  <c r="E128" i="3"/>
  <c r="B128" i="3" s="1"/>
  <c r="G914" i="37"/>
  <c r="E127" i="3"/>
  <c r="B127" i="3" s="1"/>
  <c r="H913" i="37"/>
  <c r="H911" i="37"/>
  <c r="G910" i="37"/>
  <c r="H909" i="37"/>
  <c r="H907" i="37"/>
  <c r="G906" i="37"/>
  <c r="E124" i="3"/>
  <c r="B124" i="3" s="1"/>
  <c r="H905" i="37"/>
  <c r="H903" i="37"/>
  <c r="E123" i="3"/>
  <c r="B123" i="3" s="1"/>
  <c r="G902" i="37"/>
  <c r="E121" i="3"/>
  <c r="B121" i="3" s="1"/>
  <c r="G898" i="37"/>
  <c r="H897" i="37"/>
  <c r="F241" i="3"/>
  <c r="B241" i="3" s="1"/>
  <c r="H895" i="37"/>
  <c r="E119" i="3"/>
  <c r="B119" i="3" s="1"/>
  <c r="G894" i="37"/>
  <c r="F240" i="3"/>
  <c r="B240" i="3" s="1"/>
  <c r="G890" i="37"/>
  <c r="H889" i="37"/>
  <c r="F238" i="3"/>
  <c r="B238" i="3" s="1"/>
  <c r="E116" i="3"/>
  <c r="B116" i="3" s="1"/>
  <c r="G886" i="37"/>
  <c r="E115" i="3"/>
  <c r="B115" i="3" s="1"/>
  <c r="H885" i="37"/>
  <c r="F237" i="3"/>
  <c r="B237" i="3" s="1"/>
  <c r="E114" i="3"/>
  <c r="B114" i="3" s="1"/>
  <c r="G882" i="37"/>
  <c r="H881" i="37"/>
  <c r="E112" i="3"/>
  <c r="B112" i="3" s="1"/>
  <c r="H879" i="37"/>
  <c r="G878" i="37"/>
  <c r="G874" i="37"/>
  <c r="H873" i="37"/>
  <c r="H871" i="37"/>
  <c r="E107" i="3"/>
  <c r="B107" i="3" s="1"/>
  <c r="G870" i="37"/>
  <c r="H869" i="37"/>
  <c r="E104" i="3"/>
  <c r="B104" i="3" s="1"/>
  <c r="G866" i="37"/>
  <c r="H865" i="37"/>
  <c r="G862" i="37"/>
  <c r="E100" i="3"/>
  <c r="B100" i="3" s="1"/>
  <c r="H858" i="37"/>
  <c r="G858" i="37"/>
  <c r="H857" i="37"/>
  <c r="F228" i="3"/>
  <c r="B228" i="3" s="1"/>
  <c r="G854" i="37"/>
  <c r="E96" i="3"/>
  <c r="B96" i="3" s="1"/>
  <c r="H851" i="37"/>
  <c r="E95" i="3"/>
  <c r="B95" i="3" s="1"/>
  <c r="H846" i="37"/>
  <c r="G846" i="37"/>
  <c r="F223" i="3"/>
  <c r="B223" i="3" s="1"/>
  <c r="E91" i="3"/>
  <c r="B91" i="3" s="1"/>
  <c r="H843" i="37"/>
  <c r="G842" i="37"/>
  <c r="H841" i="37"/>
  <c r="E88" i="3"/>
  <c r="B88" i="3" s="1"/>
  <c r="E87" i="3"/>
  <c r="B87" i="3" s="1"/>
  <c r="H839" i="37"/>
  <c r="G838" i="37"/>
  <c r="H835" i="37"/>
  <c r="G834" i="37"/>
  <c r="H833" i="37"/>
  <c r="H831" i="37"/>
  <c r="G830" i="37"/>
  <c r="E84" i="3"/>
  <c r="B84" i="3" s="1"/>
  <c r="H827" i="37"/>
  <c r="G826" i="37"/>
  <c r="E83" i="3"/>
  <c r="B83" i="3" s="1"/>
  <c r="H825" i="37"/>
  <c r="G822" i="37"/>
  <c r="E81" i="3"/>
  <c r="B81" i="3" s="1"/>
  <c r="G818" i="37"/>
  <c r="E79" i="3"/>
  <c r="B79" i="3" s="1"/>
  <c r="G814" i="37"/>
  <c r="E77" i="3"/>
  <c r="B77" i="3" s="1"/>
  <c r="H811" i="37"/>
  <c r="G810" i="37"/>
  <c r="E76" i="3"/>
  <c r="B76" i="3" s="1"/>
  <c r="H809" i="37"/>
  <c r="E75" i="3"/>
  <c r="B75" i="3" s="1"/>
  <c r="G806" i="37"/>
  <c r="H802" i="37"/>
  <c r="G802" i="37"/>
  <c r="H801" i="37"/>
  <c r="E71" i="3"/>
  <c r="B71" i="3" s="1"/>
  <c r="G798" i="37"/>
  <c r="H795" i="37"/>
  <c r="E69" i="3"/>
  <c r="B69" i="3" s="1"/>
  <c r="G794" i="37"/>
  <c r="H793" i="37"/>
  <c r="H791" i="37"/>
  <c r="G790" i="37"/>
  <c r="H787" i="37"/>
  <c r="E67" i="3"/>
  <c r="B67" i="3" s="1"/>
  <c r="G786" i="37"/>
  <c r="H785" i="37"/>
  <c r="H783" i="37"/>
  <c r="G782" i="37"/>
  <c r="H779" i="37"/>
  <c r="G778" i="37"/>
  <c r="H775" i="37"/>
  <c r="H774" i="37"/>
  <c r="G774" i="37"/>
  <c r="E65" i="3"/>
  <c r="B65" i="3" s="1"/>
  <c r="H771" i="37"/>
  <c r="G770" i="37"/>
  <c r="G766" i="37"/>
  <c r="E63" i="3"/>
  <c r="B63" i="3" s="1"/>
  <c r="G762" i="37"/>
  <c r="H759" i="37"/>
  <c r="G758" i="37"/>
  <c r="G754" i="37"/>
  <c r="H751" i="37"/>
  <c r="H750" i="37"/>
  <c r="G750" i="37"/>
  <c r="H747" i="37"/>
  <c r="G746" i="37"/>
  <c r="H745" i="37"/>
  <c r="G742" i="37"/>
  <c r="E60" i="3"/>
  <c r="B60" i="3" s="1"/>
  <c r="G738" i="37"/>
  <c r="H737" i="37"/>
  <c r="H735" i="37"/>
  <c r="G734" i="37"/>
  <c r="H731" i="37"/>
  <c r="G730" i="37"/>
  <c r="H729" i="37"/>
  <c r="G726" i="37"/>
  <c r="E56" i="3"/>
  <c r="B56" i="3" s="1"/>
  <c r="H723" i="37"/>
  <c r="E55" i="3"/>
  <c r="B55" i="3" s="1"/>
  <c r="H719" i="37"/>
  <c r="G718" i="37"/>
  <c r="H715" i="37"/>
  <c r="G714" i="37"/>
  <c r="H713" i="37"/>
  <c r="H711" i="37"/>
  <c r="E52" i="3"/>
  <c r="B52" i="3" s="1"/>
  <c r="H707" i="37"/>
  <c r="G706" i="37"/>
  <c r="H705" i="37"/>
  <c r="G702" i="37"/>
  <c r="E48" i="3"/>
  <c r="B48" i="3" s="1"/>
  <c r="H699" i="37"/>
  <c r="F209" i="3"/>
  <c r="B209" i="3" s="1"/>
  <c r="H695" i="37"/>
  <c r="G694" i="37"/>
  <c r="F206" i="3"/>
  <c r="B206" i="3" s="1"/>
  <c r="E41" i="3"/>
  <c r="B41" i="3" s="1"/>
  <c r="G690" i="37"/>
  <c r="E40" i="3"/>
  <c r="B40" i="3" s="1"/>
  <c r="H689" i="37"/>
  <c r="F204" i="3"/>
  <c r="B204" i="3" s="1"/>
  <c r="E39" i="3"/>
  <c r="B39" i="3" s="1"/>
  <c r="G686" i="37"/>
  <c r="H683" i="37"/>
  <c r="G682" i="37"/>
  <c r="H681" i="37"/>
  <c r="H679" i="37"/>
  <c r="E37" i="3"/>
  <c r="B37" i="3" s="1"/>
  <c r="H675" i="37"/>
  <c r="G674" i="37"/>
  <c r="G670" i="37"/>
  <c r="H667" i="37"/>
  <c r="G666" i="37"/>
  <c r="H665" i="37"/>
  <c r="E32" i="3"/>
  <c r="B32" i="3" s="1"/>
  <c r="G662" i="37"/>
  <c r="H659" i="37"/>
  <c r="G658" i="37"/>
  <c r="H657" i="37"/>
  <c r="E30" i="3"/>
  <c r="B30" i="3" s="1"/>
  <c r="H655" i="37"/>
  <c r="G654" i="37"/>
  <c r="H653" i="37"/>
  <c r="G650" i="37"/>
  <c r="F201" i="3"/>
  <c r="B201" i="3" s="1"/>
  <c r="F200" i="3"/>
  <c r="B200" i="3" s="1"/>
  <c r="H647" i="37"/>
  <c r="G646" i="37"/>
  <c r="F199" i="3"/>
  <c r="B199" i="3" s="1"/>
  <c r="H643" i="37"/>
  <c r="H642" i="37"/>
  <c r="G640" i="37"/>
  <c r="F655" i="1"/>
  <c r="G638" i="37"/>
  <c r="F258" i="3"/>
  <c r="B258" i="3" s="1"/>
  <c r="E156" i="3"/>
  <c r="B156" i="3" s="1"/>
  <c r="G624" i="37"/>
  <c r="E155" i="3"/>
  <c r="B155" i="3" s="1"/>
  <c r="E153" i="3"/>
  <c r="B153" i="3" s="1"/>
  <c r="G609" i="37"/>
  <c r="F257" i="3"/>
  <c r="B257" i="3" s="1"/>
  <c r="H603" i="37"/>
  <c r="E147" i="3"/>
  <c r="B147" i="3" s="1"/>
  <c r="F256" i="3"/>
  <c r="B256" i="3" s="1"/>
  <c r="H605" i="37"/>
  <c r="F255" i="3"/>
  <c r="B255" i="3" s="1"/>
  <c r="E145" i="3"/>
  <c r="B145" i="3" s="1"/>
  <c r="F254" i="3"/>
  <c r="B254" i="3" s="1"/>
  <c r="G602" i="37"/>
  <c r="F253" i="3"/>
  <c r="B253" i="3" s="1"/>
  <c r="H601" i="37"/>
  <c r="G601" i="37"/>
  <c r="E143" i="3"/>
  <c r="B143" i="3" s="1"/>
  <c r="F252" i="3"/>
  <c r="B252" i="3" s="1"/>
  <c r="H599" i="37"/>
  <c r="H598" i="37"/>
  <c r="G598" i="37"/>
  <c r="G597" i="37"/>
  <c r="H595" i="37"/>
  <c r="F250" i="3"/>
  <c r="B250" i="3" s="1"/>
  <c r="H590" i="37"/>
  <c r="G593" i="37"/>
  <c r="G592" i="37"/>
  <c r="F247" i="3"/>
  <c r="B247" i="3" s="1"/>
  <c r="F246" i="3"/>
  <c r="B246" i="3" s="1"/>
  <c r="G588" i="37"/>
  <c r="E133" i="3"/>
  <c r="B133" i="3" s="1"/>
  <c r="F244" i="3"/>
  <c r="B244" i="3" s="1"/>
  <c r="E132" i="3"/>
  <c r="B132" i="3" s="1"/>
  <c r="F593" i="1"/>
  <c r="H581" i="37"/>
  <c r="H582" i="37"/>
  <c r="H578" i="37"/>
  <c r="E583" i="1"/>
  <c r="D571" i="37" s="1"/>
  <c r="G575" i="37"/>
  <c r="H575" i="37"/>
  <c r="G574" i="37"/>
  <c r="H573" i="37"/>
  <c r="F584" i="1"/>
  <c r="G570" i="37"/>
  <c r="H567" i="37"/>
  <c r="G566" i="37"/>
  <c r="F574" i="1"/>
  <c r="H562" i="37"/>
  <c r="H557" i="37"/>
  <c r="H554" i="37"/>
  <c r="G555" i="37"/>
  <c r="G552" i="37"/>
  <c r="G549" i="37"/>
  <c r="H549" i="37"/>
  <c r="H546" i="37"/>
  <c r="G547" i="37"/>
  <c r="E125" i="3"/>
  <c r="B125" i="3" s="1"/>
  <c r="F558" i="1"/>
  <c r="G544" i="37"/>
  <c r="E122" i="3"/>
  <c r="B122" i="3" s="1"/>
  <c r="G537" i="37"/>
  <c r="F242" i="3"/>
  <c r="B242" i="3" s="1"/>
  <c r="G536" i="37"/>
  <c r="E120" i="3"/>
  <c r="B120" i="3" s="1"/>
  <c r="H534" i="37"/>
  <c r="F546" i="1"/>
  <c r="G533" i="37"/>
  <c r="G532" i="37"/>
  <c r="G531" i="37"/>
  <c r="E117" i="3"/>
  <c r="B117" i="3" s="1"/>
  <c r="F239" i="3"/>
  <c r="B239" i="3" s="1"/>
  <c r="H529" i="37"/>
  <c r="G525" i="37"/>
  <c r="G523" i="37"/>
  <c r="F533" i="1"/>
  <c r="G518" i="37"/>
  <c r="H518" i="37"/>
  <c r="G509" i="37"/>
  <c r="H505" i="37"/>
  <c r="E113" i="3"/>
  <c r="B113" i="3" s="1"/>
  <c r="G505" i="37"/>
  <c r="E111" i="3"/>
  <c r="B111" i="3" s="1"/>
  <c r="H501" i="37"/>
  <c r="E109" i="3"/>
  <c r="B109" i="3" s="1"/>
  <c r="G501" i="37"/>
  <c r="G500" i="37"/>
  <c r="E108" i="3"/>
  <c r="B108" i="3" s="1"/>
  <c r="H498" i="37"/>
  <c r="G499" i="37"/>
  <c r="H497" i="37"/>
  <c r="G497" i="37"/>
  <c r="E106" i="3"/>
  <c r="B106" i="3" s="1"/>
  <c r="G496" i="37"/>
  <c r="H493" i="37"/>
  <c r="F233" i="3"/>
  <c r="B233" i="3" s="1"/>
  <c r="F505" i="1"/>
  <c r="E103" i="3"/>
  <c r="B103" i="3" s="1"/>
  <c r="F232" i="3"/>
  <c r="B232" i="3" s="1"/>
  <c r="G492" i="37"/>
  <c r="F231" i="3"/>
  <c r="B231" i="3" s="1"/>
  <c r="G491" i="37"/>
  <c r="G490" i="37"/>
  <c r="H490" i="37"/>
  <c r="E101" i="3"/>
  <c r="B101" i="3" s="1"/>
  <c r="F230" i="3"/>
  <c r="B230" i="3" s="1"/>
  <c r="F498" i="1"/>
  <c r="E98" i="3"/>
  <c r="B98" i="3" s="1"/>
  <c r="G486" i="37"/>
  <c r="G487" i="37"/>
  <c r="F227" i="3"/>
  <c r="B227" i="3" s="1"/>
  <c r="H481" i="37"/>
  <c r="F226" i="3"/>
  <c r="B226" i="3" s="1"/>
  <c r="F493" i="1"/>
  <c r="E93" i="3"/>
  <c r="B93" i="3" s="1"/>
  <c r="G480" i="37"/>
  <c r="H479" i="37"/>
  <c r="G479" i="37"/>
  <c r="E487" i="1"/>
  <c r="D475" i="37" s="1"/>
  <c r="F222" i="3"/>
  <c r="B222" i="3" s="1"/>
  <c r="E90" i="3"/>
  <c r="B90" i="3" s="1"/>
  <c r="G474" i="37"/>
  <c r="F484" i="1"/>
  <c r="G471" i="37"/>
  <c r="H471" i="37"/>
  <c r="F481" i="1"/>
  <c r="H467" i="37"/>
  <c r="G467" i="37"/>
  <c r="G462" i="37"/>
  <c r="F221" i="3"/>
  <c r="B221" i="3" s="1"/>
  <c r="G459" i="37"/>
  <c r="H458" i="37"/>
  <c r="H454" i="37"/>
  <c r="G455" i="37"/>
  <c r="G453" i="37"/>
  <c r="H451" i="37"/>
  <c r="H452" i="37"/>
  <c r="F458" i="1"/>
  <c r="H445" i="37"/>
  <c r="G445" i="37"/>
  <c r="G443" i="37"/>
  <c r="E85" i="3"/>
  <c r="B85" i="3" s="1"/>
  <c r="F450" i="1"/>
  <c r="E82" i="3"/>
  <c r="B82" i="3" s="1"/>
  <c r="H438" i="37"/>
  <c r="H439" i="37"/>
  <c r="G439" i="37"/>
  <c r="H433" i="37"/>
  <c r="E80" i="3"/>
  <c r="B80" i="3" s="1"/>
  <c r="F220" i="3"/>
  <c r="B220" i="3" s="1"/>
  <c r="H429" i="37"/>
  <c r="G429" i="37"/>
  <c r="F219" i="3"/>
  <c r="B219" i="3" s="1"/>
  <c r="F438" i="1"/>
  <c r="F218" i="3"/>
  <c r="B218" i="3" s="1"/>
  <c r="H426" i="37"/>
  <c r="G427" i="37"/>
  <c r="G425" i="37"/>
  <c r="G424" i="37"/>
  <c r="F217" i="3"/>
  <c r="B217" i="3" s="1"/>
  <c r="F216" i="3"/>
  <c r="B216" i="3" s="1"/>
  <c r="E74" i="3"/>
  <c r="B74" i="3" s="1"/>
  <c r="F433" i="1"/>
  <c r="F215" i="3"/>
  <c r="B215" i="3" s="1"/>
  <c r="E72" i="3"/>
  <c r="B72" i="3" s="1"/>
  <c r="H418" i="37"/>
  <c r="G417" i="37"/>
  <c r="G415" i="37"/>
  <c r="G414" i="37"/>
  <c r="G396" i="37"/>
  <c r="G393" i="37"/>
  <c r="F403" i="1"/>
  <c r="G386" i="37"/>
  <c r="H386" i="37"/>
  <c r="G380" i="37"/>
  <c r="H380" i="37"/>
  <c r="H375" i="37"/>
  <c r="G379" i="37"/>
  <c r="G376" i="37"/>
  <c r="F386" i="1"/>
  <c r="G373" i="37"/>
  <c r="H369" i="37"/>
  <c r="H368" i="37"/>
  <c r="H367" i="37"/>
  <c r="G367" i="37"/>
  <c r="F372" i="1"/>
  <c r="H362" i="37"/>
  <c r="G359" i="37"/>
  <c r="F367" i="1"/>
  <c r="D366" i="1"/>
  <c r="F366" i="1" s="1"/>
  <c r="G352" i="37"/>
  <c r="G349" i="37"/>
  <c r="G347" i="37"/>
  <c r="F355" i="1"/>
  <c r="D354" i="1"/>
  <c r="C343" i="37" s="1"/>
  <c r="H341" i="37"/>
  <c r="G341" i="37"/>
  <c r="H340" i="37"/>
  <c r="H335" i="37"/>
  <c r="G335" i="37"/>
  <c r="H331" i="37"/>
  <c r="H332" i="37"/>
  <c r="H328" i="37"/>
  <c r="F334" i="1"/>
  <c r="G326" i="37"/>
  <c r="G322" i="37"/>
  <c r="G319" i="37"/>
  <c r="G316" i="37"/>
  <c r="H314" i="37"/>
  <c r="H309" i="37"/>
  <c r="G310" i="37"/>
  <c r="G307" i="37"/>
  <c r="F315" i="1"/>
  <c r="H302" i="37"/>
  <c r="F307" i="1"/>
  <c r="G294" i="37"/>
  <c r="E302" i="1"/>
  <c r="D291" i="37" s="1"/>
  <c r="H288" i="37"/>
  <c r="G287" i="37"/>
  <c r="G410" i="37"/>
  <c r="F421" i="1"/>
  <c r="H410" i="37"/>
  <c r="G285" i="37"/>
  <c r="H280" i="37"/>
  <c r="H281" i="37"/>
  <c r="G278" i="37"/>
  <c r="F291" i="1"/>
  <c r="E68" i="3"/>
  <c r="B68" i="3" s="1"/>
  <c r="G271" i="37"/>
  <c r="G265" i="37"/>
  <c r="F213" i="3"/>
  <c r="B213" i="3" s="1"/>
  <c r="E66" i="3"/>
  <c r="B66" i="3" s="1"/>
  <c r="E212" i="3"/>
  <c r="B212" i="3" s="1"/>
  <c r="D257" i="1"/>
  <c r="C247" i="37" s="1"/>
  <c r="F258" i="1"/>
  <c r="H242" i="37"/>
  <c r="G241" i="37"/>
  <c r="E61" i="3"/>
  <c r="B61" i="3" s="1"/>
  <c r="H236" i="37"/>
  <c r="G236" i="37"/>
  <c r="G234" i="37"/>
  <c r="H229" i="37"/>
  <c r="E59" i="3"/>
  <c r="B59" i="3" s="1"/>
  <c r="E58" i="3"/>
  <c r="B58" i="3" s="1"/>
  <c r="H218" i="37"/>
  <c r="E223" i="1"/>
  <c r="D213" i="37" s="1"/>
  <c r="E57" i="3"/>
  <c r="B57" i="3" s="1"/>
  <c r="F218" i="1"/>
  <c r="H208" i="37"/>
  <c r="F210" i="3"/>
  <c r="B210" i="3" s="1"/>
  <c r="G206" i="37"/>
  <c r="E204" i="1"/>
  <c r="D194" i="37" s="1"/>
  <c r="G202" i="37"/>
  <c r="E53" i="3"/>
  <c r="B53" i="3" s="1"/>
  <c r="G200" i="37"/>
  <c r="E50" i="3"/>
  <c r="B50" i="3" s="1"/>
  <c r="G197" i="37"/>
  <c r="G196" i="37"/>
  <c r="F196" i="1"/>
  <c r="H186" i="37"/>
  <c r="G189" i="37"/>
  <c r="E47" i="3"/>
  <c r="B47" i="3" s="1"/>
  <c r="E44" i="3"/>
  <c r="B44" i="3" s="1"/>
  <c r="F205" i="3"/>
  <c r="B205" i="3" s="1"/>
  <c r="E42" i="3"/>
  <c r="B42" i="3" s="1"/>
  <c r="H175" i="37"/>
  <c r="G173" i="37"/>
  <c r="F177" i="1"/>
  <c r="E171" i="1"/>
  <c r="D161" i="37" s="1"/>
  <c r="F161" i="1"/>
  <c r="E160" i="1"/>
  <c r="D150" i="37" s="1"/>
  <c r="G148" i="37"/>
  <c r="E147" i="1"/>
  <c r="D137" i="37" s="1"/>
  <c r="H138" i="37"/>
  <c r="D147" i="1"/>
  <c r="F147" i="1" s="1"/>
  <c r="G143" i="37"/>
  <c r="G142" i="37"/>
  <c r="F148" i="1"/>
  <c r="H136" i="37"/>
  <c r="D141" i="1"/>
  <c r="C131" i="37" s="1"/>
  <c r="G134" i="37"/>
  <c r="H134" i="37"/>
  <c r="F142" i="1"/>
  <c r="H130" i="37"/>
  <c r="G130" i="37"/>
  <c r="D134" i="1"/>
  <c r="C124" i="37" s="1"/>
  <c r="G122" i="37"/>
  <c r="F130" i="1"/>
  <c r="G121" i="37"/>
  <c r="H119" i="37"/>
  <c r="G119" i="37"/>
  <c r="F203" i="3"/>
  <c r="B203" i="3" s="1"/>
  <c r="G116" i="37"/>
  <c r="H116" i="37"/>
  <c r="G115" i="37"/>
  <c r="H112" i="37"/>
  <c r="G110" i="37"/>
  <c r="G109" i="37"/>
  <c r="E116" i="1"/>
  <c r="D106" i="37" s="1"/>
  <c r="G103" i="37"/>
  <c r="F109" i="1"/>
  <c r="H96" i="37"/>
  <c r="G96" i="37"/>
  <c r="G94" i="37"/>
  <c r="H91" i="37"/>
  <c r="G92" i="37"/>
  <c r="H92" i="37"/>
  <c r="G89" i="37"/>
  <c r="G87" i="37"/>
  <c r="G85" i="37"/>
  <c r="H82" i="37"/>
  <c r="F86" i="1"/>
  <c r="G78" i="37"/>
  <c r="E85" i="1"/>
  <c r="D75" i="37" s="1"/>
  <c r="G73" i="37"/>
  <c r="H70" i="37"/>
  <c r="F80" i="1"/>
  <c r="G69" i="37"/>
  <c r="E36" i="3"/>
  <c r="B36" i="3" s="1"/>
  <c r="E35" i="3"/>
  <c r="B35" i="3" s="1"/>
  <c r="E34" i="3"/>
  <c r="B34" i="3" s="1"/>
  <c r="E33" i="3"/>
  <c r="B33" i="3" s="1"/>
  <c r="G63" i="37"/>
  <c r="E31" i="3"/>
  <c r="B31" i="3" s="1"/>
  <c r="H58" i="37"/>
  <c r="G57" i="37"/>
  <c r="F60" i="1"/>
  <c r="G51" i="37"/>
  <c r="F57" i="1"/>
  <c r="G39" i="37"/>
  <c r="G37" i="37"/>
  <c r="H35" i="37"/>
  <c r="E28" i="3"/>
  <c r="B28" i="3" s="1"/>
  <c r="H27" i="37"/>
  <c r="F29" i="1"/>
  <c r="G22" i="37"/>
  <c r="G20" i="37"/>
  <c r="G12" i="37"/>
  <c r="G10" i="37"/>
  <c r="G6" i="37"/>
  <c r="G159" i="3"/>
  <c r="E159" i="3" s="1"/>
  <c r="B159" i="3" s="1"/>
  <c r="G166" i="3"/>
  <c r="E166" i="3" s="1"/>
  <c r="B166" i="3" s="1"/>
  <c r="H5" i="3"/>
  <c r="G5" i="3"/>
  <c r="B7" i="27"/>
  <c r="B7" i="36"/>
  <c r="B7" i="33"/>
  <c r="B7" i="30"/>
  <c r="E7" i="3"/>
  <c r="B7" i="3" s="1"/>
  <c r="I14" i="3"/>
  <c r="D1088" i="37"/>
  <c r="D304" i="37"/>
  <c r="G304" i="37" s="1"/>
  <c r="E314" i="1"/>
  <c r="D303" i="37" s="1"/>
  <c r="D248" i="37"/>
  <c r="H248" i="37" s="1"/>
  <c r="E257" i="1"/>
  <c r="D247" i="37" s="1"/>
  <c r="D617" i="37"/>
  <c r="H617" i="37" s="1"/>
  <c r="G186" i="3"/>
  <c r="E186" i="3" s="1"/>
  <c r="B186" i="3" s="1"/>
  <c r="D521" i="37"/>
  <c r="H521" i="37" s="1"/>
  <c r="E532" i="1"/>
  <c r="G292" i="37"/>
  <c r="H292" i="37"/>
  <c r="G120" i="37"/>
  <c r="H120" i="37"/>
  <c r="G67" i="37"/>
  <c r="H67" i="37"/>
  <c r="C55" i="37"/>
  <c r="H55" i="37" s="1"/>
  <c r="D56" i="1"/>
  <c r="C41" i="37"/>
  <c r="F51" i="1"/>
  <c r="G516" i="37"/>
  <c r="I163" i="3"/>
  <c r="C476" i="37"/>
  <c r="D487" i="1"/>
  <c r="F488" i="1"/>
  <c r="C464" i="37"/>
  <c r="F476" i="1"/>
  <c r="C413" i="37"/>
  <c r="H413" i="37" s="1"/>
  <c r="G176" i="3"/>
  <c r="E176" i="3" s="1"/>
  <c r="B176" i="3" s="1"/>
  <c r="G180" i="3"/>
  <c r="E180" i="3" s="1"/>
  <c r="B180" i="3" s="1"/>
  <c r="G184" i="3"/>
  <c r="E184" i="3" s="1"/>
  <c r="B184" i="3" s="1"/>
  <c r="G196" i="3"/>
  <c r="E196" i="3" s="1"/>
  <c r="B196" i="3" s="1"/>
  <c r="D424" i="1"/>
  <c r="C389" i="37"/>
  <c r="H389" i="37" s="1"/>
  <c r="D399" i="1"/>
  <c r="C214" i="37"/>
  <c r="H214" i="37" s="1"/>
  <c r="D223" i="1"/>
  <c r="C157" i="37"/>
  <c r="H157" i="37" s="1"/>
  <c r="F167" i="1"/>
  <c r="C565" i="37"/>
  <c r="H565" i="37" s="1"/>
  <c r="D570" i="1"/>
  <c r="G1134" i="37"/>
  <c r="H1134" i="37"/>
  <c r="H1143" i="37"/>
  <c r="G1143" i="37"/>
  <c r="C1196" i="37"/>
  <c r="F231" i="27"/>
  <c r="H1404" i="37"/>
  <c r="C1336" i="37"/>
  <c r="H1336" i="37" s="1"/>
  <c r="F61" i="36"/>
  <c r="C1318" i="37"/>
  <c r="D42" i="36"/>
  <c r="C1488" i="37"/>
  <c r="D30" i="30"/>
  <c r="C1486" i="37" s="1"/>
  <c r="H1486" i="37" s="1"/>
  <c r="G190" i="3"/>
  <c r="E190" i="3" s="1"/>
  <c r="B190" i="3" s="1"/>
  <c r="G172" i="3"/>
  <c r="E172" i="3" s="1"/>
  <c r="B172" i="3" s="1"/>
  <c r="G168" i="3"/>
  <c r="E168" i="3" s="1"/>
  <c r="B168" i="3" s="1"/>
  <c r="G173" i="3"/>
  <c r="G1541" i="37"/>
  <c r="G1461" i="37"/>
  <c r="H1461" i="37"/>
  <c r="G1449" i="37"/>
  <c r="G1404" i="37"/>
  <c r="G1343" i="37"/>
  <c r="G1321" i="37"/>
  <c r="G1295" i="37"/>
  <c r="G1214" i="37"/>
  <c r="H1214" i="37"/>
  <c r="G1182" i="37"/>
  <c r="H1182" i="37"/>
  <c r="G1174" i="37"/>
  <c r="H1174" i="37"/>
  <c r="H1115" i="37"/>
  <c r="G1115" i="37"/>
  <c r="H1092" i="37"/>
  <c r="G1092" i="37"/>
  <c r="H1003" i="37"/>
  <c r="G1003" i="37"/>
  <c r="G982" i="37"/>
  <c r="H982" i="37"/>
  <c r="G498" i="37"/>
  <c r="K54" i="42"/>
  <c r="F114" i="36"/>
  <c r="F320" i="1"/>
  <c r="F419" i="1"/>
  <c r="E56" i="1"/>
  <c r="D46" i="37" s="1"/>
  <c r="E366" i="1"/>
  <c r="D355" i="37" s="1"/>
  <c r="D344" i="37"/>
  <c r="H344" i="37" s="1"/>
  <c r="E354" i="1"/>
  <c r="E628" i="1"/>
  <c r="D616" i="37" s="1"/>
  <c r="E596" i="1"/>
  <c r="D584" i="37" s="1"/>
  <c r="E570" i="1"/>
  <c r="D558" i="37" s="1"/>
  <c r="C409" i="37"/>
  <c r="H409" i="37" s="1"/>
  <c r="D647" i="1"/>
  <c r="G340" i="37"/>
  <c r="C84" i="37"/>
  <c r="D85" i="1"/>
  <c r="H64" i="37"/>
  <c r="H50" i="37"/>
  <c r="C513" i="37"/>
  <c r="H513" i="37" s="1"/>
  <c r="G193" i="3"/>
  <c r="E193" i="3" s="1"/>
  <c r="B193" i="3" s="1"/>
  <c r="G189" i="3"/>
  <c r="E189" i="3" s="1"/>
  <c r="B189" i="3" s="1"/>
  <c r="D475" i="1"/>
  <c r="D462" i="1"/>
  <c r="G348" i="37"/>
  <c r="H348" i="37"/>
  <c r="C151" i="37"/>
  <c r="H151" i="37" s="1"/>
  <c r="D160" i="1"/>
  <c r="C608" i="37"/>
  <c r="H608" i="37" s="1"/>
  <c r="F620" i="1"/>
  <c r="C984" i="37"/>
  <c r="D18" i="27"/>
  <c r="G990" i="37"/>
  <c r="H990" i="37"/>
  <c r="H1000" i="37"/>
  <c r="G1000" i="37"/>
  <c r="C1040" i="37"/>
  <c r="C1186" i="37"/>
  <c r="F221" i="27"/>
  <c r="F235" i="27"/>
  <c r="C1220" i="37"/>
  <c r="F255" i="27"/>
  <c r="D1318" i="37"/>
  <c r="E42" i="36"/>
  <c r="C1516" i="37"/>
  <c r="D54" i="30"/>
  <c r="F262" i="3"/>
  <c r="E284" i="3"/>
  <c r="B284" i="3" s="1"/>
  <c r="G194" i="3"/>
  <c r="E194" i="3" s="1"/>
  <c r="B194" i="3" s="1"/>
  <c r="G185" i="3"/>
  <c r="E185" i="3" s="1"/>
  <c r="B185" i="3" s="1"/>
  <c r="G181" i="3"/>
  <c r="E181" i="3" s="1"/>
  <c r="B181" i="3" s="1"/>
  <c r="G177" i="3"/>
  <c r="E177" i="3" s="1"/>
  <c r="B177" i="3" s="1"/>
  <c r="E154" i="3"/>
  <c r="B154" i="3" s="1"/>
  <c r="E146" i="3"/>
  <c r="B146" i="3" s="1"/>
  <c r="H1170" i="37"/>
  <c r="G1494" i="37"/>
  <c r="G1462" i="37"/>
  <c r="H1462" i="37"/>
  <c r="D1458" i="37"/>
  <c r="H1458" i="37" s="1"/>
  <c r="G1304" i="37"/>
  <c r="H1215" i="37"/>
  <c r="G1215" i="37"/>
  <c r="H1183" i="37"/>
  <c r="G1183" i="37"/>
  <c r="H1179" i="37"/>
  <c r="G1179" i="37"/>
  <c r="H1175" i="37"/>
  <c r="G1175" i="37"/>
  <c r="H1171" i="37"/>
  <c r="G1171" i="37"/>
  <c r="D1089" i="37"/>
  <c r="H1089" i="37" s="1"/>
  <c r="H1024" i="37"/>
  <c r="G1024" i="37"/>
  <c r="G1012" i="37"/>
  <c r="H1004" i="37"/>
  <c r="G1004" i="37"/>
  <c r="G617" i="37"/>
  <c r="G541" i="37"/>
  <c r="C33" i="37"/>
  <c r="H33" i="37" s="1"/>
  <c r="F43" i="1"/>
  <c r="H361" i="37"/>
  <c r="G623" i="37"/>
  <c r="H623" i="37"/>
  <c r="K46" i="42"/>
  <c r="C1212" i="37"/>
  <c r="F247" i="27"/>
  <c r="G1433" i="37"/>
  <c r="C1372" i="37"/>
  <c r="D96" i="36"/>
  <c r="C1357" i="37"/>
  <c r="H1357" i="37" s="1"/>
  <c r="F82" i="36"/>
  <c r="E277" i="3"/>
  <c r="B277" i="3" s="1"/>
  <c r="E269" i="3"/>
  <c r="B269" i="3" s="1"/>
  <c r="E261" i="3"/>
  <c r="B261" i="3" s="1"/>
  <c r="G197" i="3"/>
  <c r="E197" i="3" s="1"/>
  <c r="B197" i="3" s="1"/>
  <c r="G188" i="3"/>
  <c r="E188" i="3" s="1"/>
  <c r="B188" i="3" s="1"/>
  <c r="G170" i="3"/>
  <c r="E170" i="3" s="1"/>
  <c r="B170" i="3" s="1"/>
  <c r="H139" i="3"/>
  <c r="E134" i="3"/>
  <c r="B134" i="3" s="1"/>
  <c r="E126" i="3"/>
  <c r="B126" i="3" s="1"/>
  <c r="E118" i="3"/>
  <c r="B118" i="3" s="1"/>
  <c r="E110" i="3"/>
  <c r="B110" i="3" s="1"/>
  <c r="E102" i="3"/>
  <c r="B102" i="3" s="1"/>
  <c r="E94" i="3"/>
  <c r="B94" i="3" s="1"/>
  <c r="E86" i="3"/>
  <c r="B86" i="3" s="1"/>
  <c r="E78" i="3"/>
  <c r="B78" i="3" s="1"/>
  <c r="E70" i="3"/>
  <c r="B70" i="3" s="1"/>
  <c r="E62" i="3"/>
  <c r="B62" i="3" s="1"/>
  <c r="E54" i="3"/>
  <c r="B54" i="3" s="1"/>
  <c r="E46" i="3"/>
  <c r="B46" i="3" s="1"/>
  <c r="E38" i="3"/>
  <c r="B38" i="3" s="1"/>
  <c r="E29" i="3"/>
  <c r="B29" i="3" s="1"/>
  <c r="G1558" i="37"/>
  <c r="G1521" i="37"/>
  <c r="G1518" i="37"/>
  <c r="C1471" i="37"/>
  <c r="H1459" i="37"/>
  <c r="G1459" i="37"/>
  <c r="H1216" i="37"/>
  <c r="G1216" i="37"/>
  <c r="H1184" i="37"/>
  <c r="G1184" i="37"/>
  <c r="H1180" i="37"/>
  <c r="G1180" i="37"/>
  <c r="H1176" i="37"/>
  <c r="G1176" i="37"/>
  <c r="H1172" i="37"/>
  <c r="G1172" i="37"/>
  <c r="D1116" i="37"/>
  <c r="G1113" i="37"/>
  <c r="H1113" i="37"/>
  <c r="G1094" i="37"/>
  <c r="H1094" i="37"/>
  <c r="G1025" i="37"/>
  <c r="H1025" i="37"/>
  <c r="G1001" i="37"/>
  <c r="H1001" i="37"/>
  <c r="H980" i="37"/>
  <c r="G980" i="37"/>
  <c r="G328" i="37"/>
  <c r="E232" i="1"/>
  <c r="D222" i="37" s="1"/>
  <c r="C370" i="37"/>
  <c r="H370" i="37" s="1"/>
  <c r="F381" i="1"/>
  <c r="C273" i="37"/>
  <c r="H273" i="37" s="1"/>
  <c r="F283" i="1"/>
  <c r="C226" i="37"/>
  <c r="D232" i="1"/>
  <c r="F236" i="1"/>
  <c r="C576" i="37"/>
  <c r="H576" i="37" s="1"/>
  <c r="D583" i="1"/>
  <c r="F588" i="1"/>
  <c r="H1006" i="37"/>
  <c r="F29" i="36"/>
  <c r="F101" i="36"/>
  <c r="F185" i="1"/>
  <c r="F257" i="1"/>
  <c r="F342" i="1"/>
  <c r="F359" i="1"/>
  <c r="F400" i="1"/>
  <c r="F420" i="1"/>
  <c r="F510" i="1"/>
  <c r="F590" i="1"/>
  <c r="D41" i="37"/>
  <c r="E50" i="1"/>
  <c r="D40" i="37" s="1"/>
  <c r="E475" i="1"/>
  <c r="D463" i="37" s="1"/>
  <c r="E462" i="1"/>
  <c r="D450" i="37" s="1"/>
  <c r="E268" i="1"/>
  <c r="D258" i="37" s="1"/>
  <c r="D646" i="1"/>
  <c r="C337" i="37"/>
  <c r="H337" i="37" s="1"/>
  <c r="D347" i="1"/>
  <c r="H323" i="37"/>
  <c r="D302" i="1"/>
  <c r="C107" i="37"/>
  <c r="H107" i="37" s="1"/>
  <c r="D116" i="1"/>
  <c r="C4" i="37"/>
  <c r="H4" i="37" s="1"/>
  <c r="G187" i="3"/>
  <c r="E187" i="3" s="1"/>
  <c r="B187" i="3" s="1"/>
  <c r="G195" i="3"/>
  <c r="E195" i="3" s="1"/>
  <c r="B195" i="3" s="1"/>
  <c r="G169" i="3"/>
  <c r="E169" i="3" s="1"/>
  <c r="B169" i="3" s="1"/>
  <c r="D13" i="1"/>
  <c r="C510" i="37"/>
  <c r="D518" i="1"/>
  <c r="H446" i="37"/>
  <c r="H421" i="37"/>
  <c r="C394" i="37"/>
  <c r="F405" i="1"/>
  <c r="C267" i="37"/>
  <c r="H267" i="37" s="1"/>
  <c r="D268" i="1"/>
  <c r="C254" i="37"/>
  <c r="H254" i="37" s="1"/>
  <c r="F264" i="1"/>
  <c r="C167" i="37"/>
  <c r="H167" i="37" s="1"/>
  <c r="D171" i="1"/>
  <c r="C585" i="37"/>
  <c r="H585" i="37" s="1"/>
  <c r="G178" i="3"/>
  <c r="E178" i="3" s="1"/>
  <c r="B178" i="3" s="1"/>
  <c r="G182" i="3"/>
  <c r="E182" i="3" s="1"/>
  <c r="B182" i="3" s="1"/>
  <c r="D596" i="1"/>
  <c r="G167" i="3"/>
  <c r="E167" i="3" s="1"/>
  <c r="B167" i="3" s="1"/>
  <c r="G1016" i="37"/>
  <c r="C1023" i="37"/>
  <c r="F58" i="27"/>
  <c r="C1058" i="37"/>
  <c r="D92" i="27"/>
  <c r="H1076" i="37"/>
  <c r="C1105" i="37"/>
  <c r="F140" i="27"/>
  <c r="C1288" i="37"/>
  <c r="D12" i="36"/>
  <c r="F13" i="36"/>
  <c r="F129" i="36"/>
  <c r="F77" i="1"/>
  <c r="F101" i="1"/>
  <c r="F117" i="1"/>
  <c r="F138" i="1"/>
  <c r="F210" i="1"/>
  <c r="F239" i="1"/>
  <c r="F249" i="1"/>
  <c r="F290" i="1"/>
  <c r="F351" i="1"/>
  <c r="F425" i="1"/>
  <c r="F445" i="1"/>
  <c r="F541" i="1"/>
  <c r="F577" i="1"/>
  <c r="F635" i="1"/>
  <c r="D408" i="37"/>
  <c r="H408" i="37" s="1"/>
  <c r="E646" i="1"/>
  <c r="D634" i="37" s="1"/>
  <c r="E141" i="1"/>
  <c r="D131" i="37" s="1"/>
  <c r="G131" i="37" s="1"/>
  <c r="E13" i="1"/>
  <c r="E518" i="1"/>
  <c r="D506" i="37" s="1"/>
  <c r="E424" i="1"/>
  <c r="D314" i="1"/>
  <c r="C318" i="37"/>
  <c r="H318" i="37" s="1"/>
  <c r="F329" i="1"/>
  <c r="G296" i="37"/>
  <c r="H296" i="37"/>
  <c r="C125" i="37"/>
  <c r="H125" i="37" s="1"/>
  <c r="F135" i="1"/>
  <c r="D50" i="1"/>
  <c r="C25" i="37"/>
  <c r="H25" i="37" s="1"/>
  <c r="F35" i="1"/>
  <c r="G392" i="37"/>
  <c r="G356" i="37"/>
  <c r="C217" i="37"/>
  <c r="H217" i="37" s="1"/>
  <c r="F227" i="1"/>
  <c r="C195" i="37"/>
  <c r="H195" i="37" s="1"/>
  <c r="D204" i="1"/>
  <c r="C620" i="37"/>
  <c r="H620" i="37" s="1"/>
  <c r="D628" i="1"/>
  <c r="F632" i="1"/>
  <c r="G581" i="37"/>
  <c r="C568" i="37"/>
  <c r="H568" i="37" s="1"/>
  <c r="F580" i="1"/>
  <c r="D532" i="1"/>
  <c r="C1041" i="37"/>
  <c r="F76" i="27"/>
  <c r="C1050" i="37"/>
  <c r="D84" i="27"/>
  <c r="H1112" i="37"/>
  <c r="G1112" i="37"/>
  <c r="C1119" i="37"/>
  <c r="F154" i="27"/>
  <c r="D151" i="27"/>
  <c r="F169" i="27"/>
  <c r="D175" i="27"/>
  <c r="F178" i="27"/>
  <c r="H1153" i="37"/>
  <c r="C1160" i="37"/>
  <c r="F195" i="27"/>
  <c r="C1169" i="37"/>
  <c r="D203" i="27"/>
  <c r="H1201" i="37"/>
  <c r="C1204" i="37"/>
  <c r="F239" i="27"/>
  <c r="D254" i="27"/>
  <c r="G1458" i="37"/>
  <c r="D29" i="33"/>
  <c r="C1426" i="37"/>
  <c r="D13" i="33"/>
  <c r="E121" i="36"/>
  <c r="D121" i="36"/>
  <c r="D1372" i="37"/>
  <c r="E96" i="36"/>
  <c r="D1371" i="37" s="1"/>
  <c r="H1343" i="37"/>
  <c r="E12" i="36"/>
  <c r="D1288" i="37"/>
  <c r="E265" i="3"/>
  <c r="B265" i="3" s="1"/>
  <c r="G183" i="3"/>
  <c r="E183" i="3" s="1"/>
  <c r="B183" i="3" s="1"/>
  <c r="G179" i="3"/>
  <c r="E179" i="3" s="1"/>
  <c r="B179" i="3" s="1"/>
  <c r="G160" i="3"/>
  <c r="E160" i="3" s="1"/>
  <c r="B160" i="3" s="1"/>
  <c r="E150" i="3"/>
  <c r="B150" i="3" s="1"/>
  <c r="E142" i="3"/>
  <c r="B142" i="3" s="1"/>
  <c r="E5" i="3"/>
  <c r="H200" i="37"/>
  <c r="H1005" i="37"/>
  <c r="H1178" i="37"/>
  <c r="G1543" i="37"/>
  <c r="G1536" i="37"/>
  <c r="H1491" i="37"/>
  <c r="G1491" i="37"/>
  <c r="H1479" i="37"/>
  <c r="G1479" i="37"/>
  <c r="H1460" i="37"/>
  <c r="G1460" i="37"/>
  <c r="G1376" i="37"/>
  <c r="G1217" i="37"/>
  <c r="H1217" i="37"/>
  <c r="D1200" i="37"/>
  <c r="G1185" i="37"/>
  <c r="H1185" i="37"/>
  <c r="G1177" i="37"/>
  <c r="H1177" i="37"/>
  <c r="D1152" i="37"/>
  <c r="H1095" i="37"/>
  <c r="G1095" i="37"/>
  <c r="H1091" i="37"/>
  <c r="G1091" i="37"/>
  <c r="G1011" i="37"/>
  <c r="G1009" i="37"/>
  <c r="G1008" i="37"/>
  <c r="G1007" i="37"/>
  <c r="G1006" i="37"/>
  <c r="H940" i="37"/>
  <c r="G939" i="37"/>
  <c r="H936" i="37"/>
  <c r="G935" i="37"/>
  <c r="H932" i="37"/>
  <c r="G931" i="37"/>
  <c r="H928" i="37"/>
  <c r="G927" i="37"/>
  <c r="H924" i="37"/>
  <c r="G923" i="37"/>
  <c r="H920" i="37"/>
  <c r="G919" i="37"/>
  <c r="H916" i="37"/>
  <c r="G915" i="37"/>
  <c r="H912" i="37"/>
  <c r="G911" i="37"/>
  <c r="H908" i="37"/>
  <c r="G907" i="37"/>
  <c r="H904" i="37"/>
  <c r="G903" i="37"/>
  <c r="H900" i="37"/>
  <c r="G899" i="37"/>
  <c r="H896" i="37"/>
  <c r="G895" i="37"/>
  <c r="H892" i="37"/>
  <c r="G891" i="37"/>
  <c r="H888" i="37"/>
  <c r="G887" i="37"/>
  <c r="H884" i="37"/>
  <c r="G883" i="37"/>
  <c r="H880" i="37"/>
  <c r="G879" i="37"/>
  <c r="H876" i="37"/>
  <c r="G875" i="37"/>
  <c r="H872" i="37"/>
  <c r="G871" i="37"/>
  <c r="H868" i="37"/>
  <c r="G867" i="37"/>
  <c r="H864" i="37"/>
  <c r="G863" i="37"/>
  <c r="H860" i="37"/>
  <c r="G859" i="37"/>
  <c r="H856" i="37"/>
  <c r="G855" i="37"/>
  <c r="H852" i="37"/>
  <c r="G851" i="37"/>
  <c r="H848" i="37"/>
  <c r="G847" i="37"/>
  <c r="H844" i="37"/>
  <c r="G843" i="37"/>
  <c r="H840" i="37"/>
  <c r="G839" i="37"/>
  <c r="H836" i="37"/>
  <c r="G835" i="37"/>
  <c r="H832" i="37"/>
  <c r="G831" i="37"/>
  <c r="H828" i="37"/>
  <c r="G827" i="37"/>
  <c r="H824" i="37"/>
  <c r="G823" i="37"/>
  <c r="H820" i="37"/>
  <c r="G819" i="37"/>
  <c r="H816" i="37"/>
  <c r="G815" i="37"/>
  <c r="H812" i="37"/>
  <c r="G811" i="37"/>
  <c r="H808" i="37"/>
  <c r="G807" i="37"/>
  <c r="H804" i="37"/>
  <c r="G803" i="37"/>
  <c r="H800" i="37"/>
  <c r="G799" i="37"/>
  <c r="H796" i="37"/>
  <c r="G795" i="37"/>
  <c r="H792" i="37"/>
  <c r="G791" i="37"/>
  <c r="H788" i="37"/>
  <c r="G787" i="37"/>
  <c r="H784" i="37"/>
  <c r="G783" i="37"/>
  <c r="H780" i="37"/>
  <c r="G779" i="37"/>
  <c r="H776" i="37"/>
  <c r="G775" i="37"/>
  <c r="H772" i="37"/>
  <c r="G771" i="37"/>
  <c r="H768" i="37"/>
  <c r="G767" i="37"/>
  <c r="H764" i="37"/>
  <c r="G763" i="37"/>
  <c r="H760" i="37"/>
  <c r="G759" i="37"/>
  <c r="H756" i="37"/>
  <c r="G755" i="37"/>
  <c r="H752" i="37"/>
  <c r="G751" i="37"/>
  <c r="H748" i="37"/>
  <c r="G747" i="37"/>
  <c r="H744" i="37"/>
  <c r="G743" i="37"/>
  <c r="H740" i="37"/>
  <c r="G739" i="37"/>
  <c r="H736" i="37"/>
  <c r="G735" i="37"/>
  <c r="H732" i="37"/>
  <c r="G731" i="37"/>
  <c r="H728" i="37"/>
  <c r="G727" i="37"/>
  <c r="H724" i="37"/>
  <c r="G723" i="37"/>
  <c r="H720" i="37"/>
  <c r="G719" i="37"/>
  <c r="H716" i="37"/>
  <c r="G715" i="37"/>
  <c r="H712" i="37"/>
  <c r="G711" i="37"/>
  <c r="H708" i="37"/>
  <c r="G707" i="37"/>
  <c r="H704" i="37"/>
  <c r="G703" i="37"/>
  <c r="H700" i="37"/>
  <c r="G699" i="37"/>
  <c r="H696" i="37"/>
  <c r="G695" i="37"/>
  <c r="H692" i="37"/>
  <c r="G691" i="37"/>
  <c r="H688" i="37"/>
  <c r="G687" i="37"/>
  <c r="H684" i="37"/>
  <c r="G683" i="37"/>
  <c r="H680" i="37"/>
  <c r="G679" i="37"/>
  <c r="H676" i="37"/>
  <c r="G675" i="37"/>
  <c r="H672" i="37"/>
  <c r="G671" i="37"/>
  <c r="H668" i="37"/>
  <c r="G667" i="37"/>
  <c r="H664" i="37"/>
  <c r="G663" i="37"/>
  <c r="H660" i="37"/>
  <c r="G659" i="37"/>
  <c r="H656" i="37"/>
  <c r="G655" i="37"/>
  <c r="H652" i="37"/>
  <c r="G651" i="37"/>
  <c r="H648" i="37"/>
  <c r="G647" i="37"/>
  <c r="H644" i="37"/>
  <c r="G643" i="37"/>
  <c r="G529" i="37"/>
  <c r="G454" i="37"/>
  <c r="G451" i="37"/>
  <c r="G383" i="37"/>
  <c r="G583" i="37"/>
  <c r="H583" i="37"/>
  <c r="F50" i="36"/>
  <c r="F20" i="36"/>
  <c r="F122" i="36"/>
  <c r="F23" i="1"/>
  <c r="F71" i="1"/>
  <c r="F269" i="1"/>
  <c r="F528" i="1"/>
  <c r="G132" i="37"/>
  <c r="G19" i="37"/>
  <c r="H19" i="37"/>
  <c r="H507" i="37"/>
  <c r="H472" i="37"/>
  <c r="G460" i="37"/>
  <c r="H383" i="37"/>
  <c r="H263" i="37"/>
  <c r="H235" i="37"/>
  <c r="H223" i="37"/>
  <c r="G162" i="37"/>
  <c r="H596" i="37"/>
  <c r="H572" i="37"/>
  <c r="G526" i="37"/>
  <c r="F51" i="27"/>
  <c r="H1027" i="37"/>
  <c r="F69" i="27"/>
  <c r="F131" i="27"/>
  <c r="E175" i="27"/>
  <c r="F188" i="27"/>
  <c r="F236" i="27"/>
  <c r="H1208" i="37"/>
  <c r="H1463" i="37"/>
  <c r="D136" i="36"/>
  <c r="H1400" i="37"/>
  <c r="H1332" i="37"/>
  <c r="K59" i="42"/>
  <c r="H979" i="37"/>
  <c r="G198" i="3"/>
  <c r="E198" i="3" s="1"/>
  <c r="B198" i="3" s="1"/>
  <c r="G191" i="3"/>
  <c r="E191" i="3" s="1"/>
  <c r="B191" i="3" s="1"/>
  <c r="G174" i="3"/>
  <c r="E174" i="3" s="1"/>
  <c r="B174" i="3" s="1"/>
  <c r="G171" i="3"/>
  <c r="E171" i="3" s="1"/>
  <c r="B171" i="3" s="1"/>
  <c r="G165" i="3"/>
  <c r="E165" i="3" s="1"/>
  <c r="B165" i="3" s="1"/>
  <c r="G163" i="3"/>
  <c r="G139" i="3"/>
  <c r="H162" i="37"/>
  <c r="H356" i="37"/>
  <c r="H486" i="37"/>
  <c r="H526" i="37"/>
  <c r="H1150" i="37"/>
  <c r="H1437" i="37"/>
  <c r="G1557" i="37"/>
  <c r="G1555" i="37"/>
  <c r="G1554" i="37"/>
  <c r="G1547" i="37"/>
  <c r="G1546" i="37"/>
  <c r="G1535" i="37"/>
  <c r="G1534" i="37"/>
  <c r="G1527" i="37"/>
  <c r="G1526" i="37"/>
  <c r="G1515" i="37"/>
  <c r="G1514" i="37"/>
  <c r="G1507" i="37"/>
  <c r="G1506" i="37"/>
  <c r="G1502" i="37"/>
  <c r="G1483" i="37"/>
  <c r="G1482" i="37"/>
  <c r="G1440" i="37"/>
  <c r="G1439" i="37"/>
  <c r="G1436" i="37"/>
  <c r="G1435" i="37"/>
  <c r="G1211" i="37"/>
  <c r="G1208" i="37"/>
  <c r="G1151" i="37"/>
  <c r="G1148" i="37"/>
  <c r="G1147" i="37"/>
  <c r="G1144" i="37"/>
  <c r="G1136" i="37"/>
  <c r="G1135" i="37"/>
  <c r="G1111" i="37"/>
  <c r="G1108" i="37"/>
  <c r="G1107" i="37"/>
  <c r="G1056" i="37"/>
  <c r="G1055" i="37"/>
  <c r="G1052" i="37"/>
  <c r="G1051" i="37"/>
  <c r="G1020" i="37"/>
  <c r="G1019" i="37"/>
  <c r="G999" i="37"/>
  <c r="G996" i="37"/>
  <c r="G995" i="37"/>
  <c r="G992" i="37"/>
  <c r="G991" i="37"/>
  <c r="G594" i="37"/>
  <c r="G481" i="37"/>
  <c r="G438" i="37"/>
  <c r="G354" i="37"/>
  <c r="G242" i="37"/>
  <c r="G235" i="37"/>
  <c r="G208" i="37"/>
  <c r="G186" i="37"/>
  <c r="G11" i="37"/>
  <c r="H11" i="37"/>
  <c r="G7" i="37"/>
  <c r="H7" i="37"/>
  <c r="H99" i="37"/>
  <c r="H47" i="37"/>
  <c r="H516" i="37"/>
  <c r="H259" i="37"/>
  <c r="G232" i="37"/>
  <c r="G559" i="37"/>
  <c r="H559" i="37"/>
  <c r="H1016" i="37"/>
  <c r="H1096" i="37"/>
  <c r="H1412" i="37"/>
  <c r="H1348" i="37"/>
  <c r="H232" i="37"/>
  <c r="H352" i="37"/>
  <c r="G1505" i="37"/>
  <c r="G1397" i="37"/>
  <c r="G1389" i="37"/>
  <c r="G1381" i="37"/>
  <c r="G1325" i="37"/>
  <c r="G979" i="37"/>
  <c r="G603" i="37"/>
  <c r="G590" i="37"/>
  <c r="G562" i="37"/>
  <c r="G267" i="37"/>
  <c r="G248" i="37"/>
  <c r="G47" i="37"/>
  <c r="G940" i="37"/>
  <c r="G936" i="37"/>
  <c r="G932" i="37"/>
  <c r="G928" i="37"/>
  <c r="G924" i="37"/>
  <c r="G920" i="37"/>
  <c r="G916" i="37"/>
  <c r="G912" i="37"/>
  <c r="G908" i="37"/>
  <c r="G904" i="37"/>
  <c r="G900" i="37"/>
  <c r="G896" i="37"/>
  <c r="G892" i="37"/>
  <c r="G888" i="37"/>
  <c r="G884" i="37"/>
  <c r="G880" i="37"/>
  <c r="G876" i="37"/>
  <c r="G872" i="37"/>
  <c r="G868" i="37"/>
  <c r="G864" i="37"/>
  <c r="G860" i="37"/>
  <c r="G856" i="37"/>
  <c r="G852" i="37"/>
  <c r="G848"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8" i="37"/>
  <c r="G644" i="37"/>
  <c r="G642" i="37"/>
  <c r="G578" i="37"/>
  <c r="G546" i="37"/>
  <c r="G534" i="37"/>
  <c r="G513" i="37"/>
  <c r="G418" i="37"/>
  <c r="G398" i="37"/>
  <c r="G323" i="37"/>
  <c r="G280" i="37"/>
  <c r="G247" i="37"/>
  <c r="G240" i="37"/>
  <c r="G128" i="37"/>
  <c r="G937" i="37"/>
  <c r="G933" i="37"/>
  <c r="G929" i="37"/>
  <c r="G925" i="37"/>
  <c r="G921" i="37"/>
  <c r="G917" i="37"/>
  <c r="G913" i="37"/>
  <c r="G909" i="37"/>
  <c r="G905" i="37"/>
  <c r="G901" i="37"/>
  <c r="G897" i="37"/>
  <c r="G893" i="37"/>
  <c r="G889" i="37"/>
  <c r="G885" i="37"/>
  <c r="G881" i="37"/>
  <c r="G877" i="37"/>
  <c r="G873" i="37"/>
  <c r="G869" i="37"/>
  <c r="G865" i="37"/>
  <c r="G861" i="37"/>
  <c r="G857" i="37"/>
  <c r="G853" i="37"/>
  <c r="G849" i="37"/>
  <c r="G845" i="37"/>
  <c r="G841" i="37"/>
  <c r="G837" i="37"/>
  <c r="G833" i="37"/>
  <c r="G829" i="37"/>
  <c r="G825" i="37"/>
  <c r="G821" i="37"/>
  <c r="G817" i="37"/>
  <c r="G813" i="37"/>
  <c r="G809" i="37"/>
  <c r="G805" i="37"/>
  <c r="G801" i="37"/>
  <c r="G797" i="37"/>
  <c r="G793" i="37"/>
  <c r="G789" i="37"/>
  <c r="G785" i="37"/>
  <c r="G781" i="37"/>
  <c r="G777" i="37"/>
  <c r="G773" i="37"/>
  <c r="G769" i="37"/>
  <c r="G765" i="37"/>
  <c r="G761" i="37"/>
  <c r="G757" i="37"/>
  <c r="G753" i="37"/>
  <c r="G749" i="37"/>
  <c r="G745" i="37"/>
  <c r="G741" i="37"/>
  <c r="G737" i="37"/>
  <c r="G733" i="37"/>
  <c r="G729" i="37"/>
  <c r="G725" i="37"/>
  <c r="G721" i="37"/>
  <c r="G717" i="37"/>
  <c r="G713" i="37"/>
  <c r="G709" i="37"/>
  <c r="G705" i="37"/>
  <c r="G701" i="37"/>
  <c r="G697" i="37"/>
  <c r="G693" i="37"/>
  <c r="G689" i="37"/>
  <c r="G685" i="37"/>
  <c r="G681" i="37"/>
  <c r="G677" i="37"/>
  <c r="G554" i="37"/>
  <c r="G493" i="37"/>
  <c r="G472" i="37"/>
  <c r="G259" i="37"/>
  <c r="G198" i="37"/>
  <c r="G175" i="37"/>
  <c r="G673" i="37"/>
  <c r="G669" i="37"/>
  <c r="G665" i="37"/>
  <c r="G661" i="37"/>
  <c r="G657" i="37"/>
  <c r="G653" i="37"/>
  <c r="G649" i="37"/>
  <c r="G645" i="37"/>
  <c r="G628" i="37"/>
  <c r="G596" i="37"/>
  <c r="G572" i="37"/>
  <c r="G556" i="37"/>
  <c r="G521" i="37"/>
  <c r="G421" i="37"/>
  <c r="G375" i="37"/>
  <c r="G344" i="37"/>
  <c r="G331" i="37"/>
  <c r="G138" i="37"/>
  <c r="G91" i="37"/>
  <c r="G50" i="37"/>
  <c r="G5" i="37"/>
  <c r="G167" i="37"/>
  <c r="G157" i="37"/>
  <c r="G76" i="37"/>
  <c r="G53" i="37"/>
  <c r="G515" i="37"/>
  <c r="G507" i="37"/>
  <c r="G469" i="37"/>
  <c r="G446" i="37"/>
  <c r="G350" i="37"/>
  <c r="G327" i="37"/>
  <c r="G309" i="37"/>
  <c r="G263" i="37"/>
  <c r="G254" i="37"/>
  <c r="G239" i="37"/>
  <c r="G229" i="37"/>
  <c r="G112" i="37"/>
  <c r="G99" i="37"/>
  <c r="G55" i="37"/>
  <c r="G36" i="37"/>
  <c r="G13" i="37"/>
  <c r="G237" i="37"/>
  <c r="G223" i="37"/>
  <c r="G211" i="37"/>
  <c r="G179" i="37"/>
  <c r="G127" i="37"/>
  <c r="G118" i="37"/>
  <c r="G62" i="37"/>
  <c r="G473" i="37"/>
  <c r="G457" i="37"/>
  <c r="G449" i="37"/>
  <c r="G433" i="37"/>
  <c r="G401" i="37"/>
  <c r="G369" i="37"/>
  <c r="G361" i="37"/>
  <c r="G337" i="37"/>
  <c r="G329" i="37"/>
  <c r="G305" i="37"/>
  <c r="G297" i="37"/>
  <c r="G289" i="37"/>
  <c r="G281" i="37"/>
  <c r="G257" i="37"/>
  <c r="G233" i="37"/>
  <c r="G225" i="37"/>
  <c r="G209" i="37"/>
  <c r="G201" i="37"/>
  <c r="G193" i="37"/>
  <c r="G185" i="37"/>
  <c r="G177" i="37"/>
  <c r="G145" i="37"/>
  <c r="G129" i="37"/>
  <c r="G105" i="37"/>
  <c r="G70" i="37"/>
  <c r="G61" i="37"/>
  <c r="G58" i="37"/>
  <c r="G38" i="37"/>
  <c r="G29" i="37"/>
  <c r="E260" i="3"/>
  <c r="B260" i="3" s="1"/>
  <c r="G161" i="3"/>
  <c r="E161" i="3" s="1"/>
  <c r="B161" i="3" s="1"/>
  <c r="G192" i="3"/>
  <c r="E192" i="3" s="1"/>
  <c r="B192" i="3" s="1"/>
  <c r="H163" i="3"/>
  <c r="H173" i="3"/>
  <c r="G162" i="3"/>
  <c r="E162" i="3" s="1"/>
  <c r="B162" i="3" s="1"/>
  <c r="G175" i="3"/>
  <c r="E175" i="3" s="1"/>
  <c r="B175" i="3" s="1"/>
  <c r="G64" i="37"/>
  <c r="G48" i="37"/>
  <c r="C355" i="37" l="1"/>
  <c r="F134" i="1"/>
  <c r="D47" i="30"/>
  <c r="C1503" i="37" s="1"/>
  <c r="G1486" i="37"/>
  <c r="C1457" i="37"/>
  <c r="J54" i="42"/>
  <c r="D1441" i="37"/>
  <c r="E12" i="33"/>
  <c r="K52" i="42" s="1"/>
  <c r="G1336" i="37"/>
  <c r="C1200" i="37"/>
  <c r="G1200" i="37" s="1"/>
  <c r="J46" i="42"/>
  <c r="F234" i="27"/>
  <c r="G1199" i="37"/>
  <c r="H288" i="3"/>
  <c r="G287" i="3"/>
  <c r="E287" i="3" s="1"/>
  <c r="B287" i="3" s="1"/>
  <c r="F187" i="27"/>
  <c r="H1104" i="37"/>
  <c r="F139" i="27"/>
  <c r="G1104" i="37"/>
  <c r="H1088" i="37"/>
  <c r="F123" i="27"/>
  <c r="G1089" i="37"/>
  <c r="G1088" i="37"/>
  <c r="D1057" i="37"/>
  <c r="F75" i="27"/>
  <c r="E74" i="27"/>
  <c r="D1039" i="37" s="1"/>
  <c r="D983" i="37"/>
  <c r="K43" i="42"/>
  <c r="D978" i="37"/>
  <c r="G620" i="37"/>
  <c r="G608" i="37"/>
  <c r="G568" i="37"/>
  <c r="G565" i="37"/>
  <c r="G413" i="37"/>
  <c r="G409" i="37"/>
  <c r="G355" i="37"/>
  <c r="D353" i="1"/>
  <c r="F353" i="1" s="1"/>
  <c r="F354" i="1"/>
  <c r="G318" i="37"/>
  <c r="E301" i="1"/>
  <c r="H304" i="37"/>
  <c r="G408" i="37"/>
  <c r="H247" i="37"/>
  <c r="G214" i="37"/>
  <c r="G195" i="37"/>
  <c r="C137" i="37"/>
  <c r="H137" i="37" s="1"/>
  <c r="H131" i="37"/>
  <c r="F141" i="1"/>
  <c r="G124" i="37"/>
  <c r="H124" i="37"/>
  <c r="G107" i="37"/>
  <c r="G25" i="37"/>
  <c r="G4" i="37"/>
  <c r="E173" i="3"/>
  <c r="B173" i="3" s="1"/>
  <c r="E163" i="3"/>
  <c r="B163" i="3" s="1"/>
  <c r="G1426" i="37"/>
  <c r="H1426" i="37"/>
  <c r="C1168" i="37"/>
  <c r="G288" i="3"/>
  <c r="F203" i="27"/>
  <c r="C1116" i="37"/>
  <c r="F151" i="27"/>
  <c r="G283" i="3"/>
  <c r="E283" i="3" s="1"/>
  <c r="B283" i="3" s="1"/>
  <c r="G1050" i="37"/>
  <c r="H1050" i="37"/>
  <c r="C616" i="37"/>
  <c r="F628" i="1"/>
  <c r="D1287" i="37"/>
  <c r="E148" i="36"/>
  <c r="K47" i="42"/>
  <c r="C1396" i="37"/>
  <c r="F121" i="36"/>
  <c r="J50" i="42"/>
  <c r="C1441" i="37"/>
  <c r="J53" i="42"/>
  <c r="H1204" i="37"/>
  <c r="G1204" i="37"/>
  <c r="G1169" i="37"/>
  <c r="H1169" i="37"/>
  <c r="D3" i="37"/>
  <c r="E12" i="1"/>
  <c r="C1287" i="37"/>
  <c r="D148" i="36"/>
  <c r="F12" i="36"/>
  <c r="J47" i="42"/>
  <c r="C584" i="37"/>
  <c r="F596" i="1"/>
  <c r="C161" i="37"/>
  <c r="F171" i="1"/>
  <c r="C258" i="37"/>
  <c r="F268" i="1"/>
  <c r="G394" i="37"/>
  <c r="H394" i="37"/>
  <c r="G510" i="37"/>
  <c r="H510" i="37"/>
  <c r="C291" i="37"/>
  <c r="F302" i="1"/>
  <c r="D301" i="1"/>
  <c r="C634" i="37"/>
  <c r="F646" i="1"/>
  <c r="G125" i="37"/>
  <c r="G1357" i="37"/>
  <c r="C1411" i="37"/>
  <c r="F136" i="36"/>
  <c r="G576" i="37"/>
  <c r="D1396" i="37"/>
  <c r="K50" i="42"/>
  <c r="C1140" i="37"/>
  <c r="F175" i="27"/>
  <c r="G285" i="3"/>
  <c r="D174" i="27"/>
  <c r="H1119" i="37"/>
  <c r="G1119" i="37"/>
  <c r="H1041" i="37"/>
  <c r="G1041" i="37"/>
  <c r="C194" i="37"/>
  <c r="F204" i="1"/>
  <c r="C40" i="37"/>
  <c r="F50" i="1"/>
  <c r="C303" i="37"/>
  <c r="F314" i="1"/>
  <c r="H1288" i="37"/>
  <c r="H1023" i="37"/>
  <c r="G1023" i="37"/>
  <c r="C3" i="37"/>
  <c r="D12" i="1"/>
  <c r="F13" i="1"/>
  <c r="C222" i="37"/>
  <c r="F232" i="1"/>
  <c r="C1371" i="37"/>
  <c r="F96" i="36"/>
  <c r="H1212" i="37"/>
  <c r="G1212" i="37"/>
  <c r="G1288" i="37"/>
  <c r="H1516" i="37"/>
  <c r="G1516" i="37"/>
  <c r="D74" i="27"/>
  <c r="C463" i="37"/>
  <c r="F475" i="1"/>
  <c r="D343" i="37"/>
  <c r="E353" i="1"/>
  <c r="H1199" i="37"/>
  <c r="C213" i="37"/>
  <c r="F223" i="1"/>
  <c r="G464" i="37"/>
  <c r="H464" i="37"/>
  <c r="C46" i="37"/>
  <c r="F56" i="1"/>
  <c r="G217" i="37"/>
  <c r="G273" i="37"/>
  <c r="G33" i="37"/>
  <c r="G151" i="37"/>
  <c r="G389" i="37"/>
  <c r="G585" i="37"/>
  <c r="E139" i="3"/>
  <c r="B139" i="3" s="1"/>
  <c r="E174" i="27"/>
  <c r="D1140" i="37"/>
  <c r="H285" i="3"/>
  <c r="B5" i="3"/>
  <c r="C1425" i="37"/>
  <c r="D12" i="33"/>
  <c r="C1219" i="37"/>
  <c r="F254" i="27"/>
  <c r="H1160" i="37"/>
  <c r="G1160" i="37"/>
  <c r="C1049" i="37"/>
  <c r="F84" i="27"/>
  <c r="C520" i="37"/>
  <c r="D531" i="1"/>
  <c r="F532" i="1"/>
  <c r="D412" i="37"/>
  <c r="E423" i="1"/>
  <c r="C1057" i="37"/>
  <c r="G282" i="3"/>
  <c r="E282" i="3" s="1"/>
  <c r="B282" i="3" s="1"/>
  <c r="F92" i="27"/>
  <c r="C106" i="37"/>
  <c r="F116" i="1"/>
  <c r="C336" i="37"/>
  <c r="F347" i="1"/>
  <c r="C571" i="37"/>
  <c r="F583" i="1"/>
  <c r="G226" i="37"/>
  <c r="H226" i="37"/>
  <c r="H1469" i="37"/>
  <c r="H1372" i="37"/>
  <c r="G1372" i="37"/>
  <c r="D1317" i="37"/>
  <c r="K48" i="42"/>
  <c r="H1220" i="37"/>
  <c r="G1220" i="37"/>
  <c r="H1186" i="37"/>
  <c r="G1186" i="37"/>
  <c r="H1040" i="37"/>
  <c r="G1040" i="37"/>
  <c r="H1488" i="37"/>
  <c r="G1488" i="37"/>
  <c r="F424" i="1"/>
  <c r="C412" i="37"/>
  <c r="D423" i="1"/>
  <c r="D520" i="37"/>
  <c r="E531" i="1"/>
  <c r="H355" i="37"/>
  <c r="H1105" i="37"/>
  <c r="G1105" i="37"/>
  <c r="G1058" i="37"/>
  <c r="H1058" i="37"/>
  <c r="C506" i="37"/>
  <c r="F518" i="1"/>
  <c r="H1471" i="37"/>
  <c r="G1471" i="37"/>
  <c r="C983" i="37"/>
  <c r="D13" i="27"/>
  <c r="F18" i="27"/>
  <c r="C150" i="37"/>
  <c r="H24" i="3"/>
  <c r="D159" i="1"/>
  <c r="F160" i="1"/>
  <c r="G24" i="3"/>
  <c r="C342" i="37"/>
  <c r="C75" i="37"/>
  <c r="F85" i="1"/>
  <c r="C635" i="37"/>
  <c r="F647" i="1"/>
  <c r="C1317" i="37"/>
  <c r="J48" i="42"/>
  <c r="F42" i="36"/>
  <c r="H1196" i="37"/>
  <c r="G1196" i="37"/>
  <c r="C475" i="37"/>
  <c r="F487" i="1"/>
  <c r="C1510" i="37"/>
  <c r="D48" i="30"/>
  <c r="H1200" i="37"/>
  <c r="H1152" i="37"/>
  <c r="G1152" i="37"/>
  <c r="H984" i="37"/>
  <c r="G984" i="37"/>
  <c r="C450" i="37"/>
  <c r="F462" i="1"/>
  <c r="G84" i="37"/>
  <c r="H84" i="37"/>
  <c r="E159" i="1"/>
  <c r="G370" i="37"/>
  <c r="G1318" i="37"/>
  <c r="H1318" i="37"/>
  <c r="C558" i="37"/>
  <c r="F570" i="1"/>
  <c r="C388" i="37"/>
  <c r="F399" i="1"/>
  <c r="H476" i="37"/>
  <c r="G476" i="37"/>
  <c r="G41" i="37"/>
  <c r="H41" i="37"/>
  <c r="K57" i="42" l="1"/>
  <c r="H1457" i="37"/>
  <c r="G1457" i="37"/>
  <c r="D1424" i="37"/>
  <c r="E288" i="3"/>
  <c r="B288" i="3" s="1"/>
  <c r="K44" i="42"/>
  <c r="E12" i="27"/>
  <c r="D977" i="37" s="1"/>
  <c r="E410" i="1"/>
  <c r="D399" i="37" s="1"/>
  <c r="D290" i="37"/>
  <c r="G137" i="37"/>
  <c r="G1057" i="37"/>
  <c r="H1057" i="37"/>
  <c r="C1139" i="37"/>
  <c r="D173" i="27"/>
  <c r="F174" i="27"/>
  <c r="J45" i="42"/>
  <c r="H1411" i="37"/>
  <c r="G1411" i="37"/>
  <c r="H634" i="37"/>
  <c r="G634" i="37"/>
  <c r="C1423" i="37"/>
  <c r="J51" i="42"/>
  <c r="F148" i="36"/>
  <c r="H1396" i="37"/>
  <c r="G1396" i="37"/>
  <c r="C1504" i="37"/>
  <c r="K58" i="42"/>
  <c r="H1317" i="37"/>
  <c r="G1317" i="37"/>
  <c r="G75" i="37"/>
  <c r="H75" i="37"/>
  <c r="H150" i="37"/>
  <c r="G150" i="37"/>
  <c r="H106" i="37"/>
  <c r="G106" i="37"/>
  <c r="H1503" i="37"/>
  <c r="G1503" i="37"/>
  <c r="E285" i="3"/>
  <c r="B285" i="3" s="1"/>
  <c r="C290" i="37"/>
  <c r="F301" i="1"/>
  <c r="D410" i="1"/>
  <c r="G258" i="37"/>
  <c r="H258" i="37"/>
  <c r="B29" i="42"/>
  <c r="H1287" i="37"/>
  <c r="G1287" i="37"/>
  <c r="H616" i="37"/>
  <c r="G616" i="37"/>
  <c r="D411" i="1"/>
  <c r="K45" i="42"/>
  <c r="D1139" i="37"/>
  <c r="E173" i="27"/>
  <c r="H463" i="37"/>
  <c r="G463" i="37"/>
  <c r="H1371" i="37"/>
  <c r="G1371" i="37"/>
  <c r="G3" i="37"/>
  <c r="H3" i="37"/>
  <c r="D2" i="37"/>
  <c r="K39" i="42"/>
  <c r="E415" i="1"/>
  <c r="D1423" i="37"/>
  <c r="K51" i="42"/>
  <c r="H1116" i="37"/>
  <c r="G1116" i="37"/>
  <c r="G388" i="37"/>
  <c r="H388" i="37"/>
  <c r="H475" i="37"/>
  <c r="G475" i="37"/>
  <c r="H983" i="37"/>
  <c r="G983" i="37"/>
  <c r="H506" i="37"/>
  <c r="G506" i="37"/>
  <c r="C411" i="37"/>
  <c r="D638" i="1"/>
  <c r="F423" i="1"/>
  <c r="C519" i="37"/>
  <c r="D639" i="1"/>
  <c r="F531" i="1"/>
  <c r="C1424" i="37"/>
  <c r="J52" i="42"/>
  <c r="H343" i="37"/>
  <c r="G343" i="37"/>
  <c r="E24" i="3"/>
  <c r="G412" i="37"/>
  <c r="H412" i="37"/>
  <c r="H571" i="37"/>
  <c r="G571" i="37"/>
  <c r="D411" i="37"/>
  <c r="E638" i="1"/>
  <c r="D626" i="37" s="1"/>
  <c r="H520" i="37"/>
  <c r="G520" i="37"/>
  <c r="G1425" i="37"/>
  <c r="H1425" i="37"/>
  <c r="C2" i="37"/>
  <c r="D415" i="1"/>
  <c r="F12" i="1"/>
  <c r="J39" i="42"/>
  <c r="H40" i="37"/>
  <c r="G40" i="37"/>
  <c r="H584" i="37"/>
  <c r="G584" i="37"/>
  <c r="G1441" i="37"/>
  <c r="H1441" i="37"/>
  <c r="H1168" i="37"/>
  <c r="G1168" i="37"/>
  <c r="H558" i="37"/>
  <c r="G558" i="37"/>
  <c r="D149" i="37"/>
  <c r="K40" i="42"/>
  <c r="E292" i="1"/>
  <c r="H450" i="37"/>
  <c r="G450" i="37"/>
  <c r="H1510" i="37"/>
  <c r="G1510" i="37"/>
  <c r="D519" i="37"/>
  <c r="E639" i="1"/>
  <c r="D627" i="37" s="1"/>
  <c r="H635" i="37"/>
  <c r="G635" i="37"/>
  <c r="C149" i="37"/>
  <c r="D292" i="1"/>
  <c r="D293" i="1" s="1"/>
  <c r="F159" i="1"/>
  <c r="J40" i="42"/>
  <c r="C978" i="37"/>
  <c r="F13" i="27"/>
  <c r="D12" i="27"/>
  <c r="J43" i="42"/>
  <c r="G336" i="37"/>
  <c r="H336" i="37"/>
  <c r="H1049" i="37"/>
  <c r="G1049" i="37"/>
  <c r="H1219" i="37"/>
  <c r="G1219" i="37"/>
  <c r="H46" i="37"/>
  <c r="G46" i="37"/>
  <c r="H213" i="37"/>
  <c r="G213" i="37"/>
  <c r="D342" i="37"/>
  <c r="H342" i="37" s="1"/>
  <c r="E411" i="1"/>
  <c r="D400" i="37" s="1"/>
  <c r="C1039" i="37"/>
  <c r="F74" i="27"/>
  <c r="J44" i="42"/>
  <c r="G292" i="3"/>
  <c r="E292" i="3" s="1"/>
  <c r="B292" i="3" s="1"/>
  <c r="H222" i="37"/>
  <c r="G222" i="37"/>
  <c r="H303" i="37"/>
  <c r="G303" i="37"/>
  <c r="G194" i="37"/>
  <c r="H194" i="37"/>
  <c r="H1140" i="37"/>
  <c r="G1140" i="37"/>
  <c r="H291" i="37"/>
  <c r="G291" i="37"/>
  <c r="H161" i="37"/>
  <c r="G161" i="37"/>
  <c r="G299" i="3" l="1"/>
  <c r="E299" i="3" s="1"/>
  <c r="B299" i="3" s="1"/>
  <c r="D282" i="37"/>
  <c r="E294" i="1"/>
  <c r="D284" i="37" s="1"/>
  <c r="E416" i="1"/>
  <c r="E417" i="1" s="1"/>
  <c r="D406" i="37" s="1"/>
  <c r="C283" i="37"/>
  <c r="C627" i="37"/>
  <c r="F639" i="1"/>
  <c r="H411" i="37"/>
  <c r="G411" i="37"/>
  <c r="D404" i="37"/>
  <c r="E642" i="1"/>
  <c r="C400" i="37"/>
  <c r="F411" i="1"/>
  <c r="C977" i="37"/>
  <c r="G263" i="3"/>
  <c r="G267" i="3"/>
  <c r="E267" i="3" s="1"/>
  <c r="B267" i="3" s="1"/>
  <c r="F12" i="27"/>
  <c r="C404" i="37"/>
  <c r="D642" i="1"/>
  <c r="F415" i="1"/>
  <c r="H519" i="37"/>
  <c r="G519" i="37"/>
  <c r="G342" i="37"/>
  <c r="D1138" i="37"/>
  <c r="H263" i="3"/>
  <c r="C399" i="37"/>
  <c r="F410" i="1"/>
  <c r="H1504" i="37"/>
  <c r="G290" i="3" s="1"/>
  <c r="E290" i="3" s="1"/>
  <c r="G1504" i="37"/>
  <c r="C4" i="30" s="1"/>
  <c r="L37" i="37" s="1"/>
  <c r="B33" i="42"/>
  <c r="C1138" i="37"/>
  <c r="F173" i="27"/>
  <c r="H1039" i="37"/>
  <c r="G1039" i="37"/>
  <c r="C282" i="37"/>
  <c r="D416" i="1"/>
  <c r="F292" i="1"/>
  <c r="D294" i="1"/>
  <c r="H2" i="37"/>
  <c r="G2" i="37"/>
  <c r="B24" i="3"/>
  <c r="H1424" i="37"/>
  <c r="G1424" i="37"/>
  <c r="D4" i="33" s="1"/>
  <c r="L36" i="37" s="1"/>
  <c r="G296" i="3"/>
  <c r="E296" i="3" s="1"/>
  <c r="B296" i="3" s="1"/>
  <c r="K3" i="3"/>
  <c r="L4" i="37"/>
  <c r="K4" i="37"/>
  <c r="H1423" i="37"/>
  <c r="G298" i="3" s="1"/>
  <c r="E298" i="3" s="1"/>
  <c r="G1423" i="37"/>
  <c r="E4" i="36" s="1"/>
  <c r="L35" i="37" s="1"/>
  <c r="H1139" i="37"/>
  <c r="G1139" i="37"/>
  <c r="G291" i="3"/>
  <c r="E291" i="3" s="1"/>
  <c r="B291" i="3" s="1"/>
  <c r="G978" i="37"/>
  <c r="H978" i="37"/>
  <c r="H149" i="37"/>
  <c r="G149" i="37"/>
  <c r="C626" i="37"/>
  <c r="F638" i="1"/>
  <c r="E293" i="1"/>
  <c r="D283" i="37" s="1"/>
  <c r="G290" i="37"/>
  <c r="H290" i="37"/>
  <c r="F293" i="1" l="1"/>
  <c r="E297" i="3"/>
  <c r="E29" i="42" s="1"/>
  <c r="B298" i="3"/>
  <c r="C405" i="37"/>
  <c r="D643" i="1"/>
  <c r="D644" i="1" s="1"/>
  <c r="D418" i="1"/>
  <c r="F416" i="1"/>
  <c r="E263" i="3"/>
  <c r="G282" i="37"/>
  <c r="H282" i="37"/>
  <c r="G1138" i="37"/>
  <c r="H1138" i="37"/>
  <c r="D417" i="1"/>
  <c r="H977" i="37"/>
  <c r="B27" i="42"/>
  <c r="G977" i="37"/>
  <c r="D405" i="37"/>
  <c r="E643" i="1"/>
  <c r="E644" i="1" s="1"/>
  <c r="E418" i="1"/>
  <c r="D407" i="37" s="1"/>
  <c r="C284" i="37"/>
  <c r="F294" i="1"/>
  <c r="N3" i="3"/>
  <c r="K6" i="37"/>
  <c r="H399" i="37"/>
  <c r="G399" i="37"/>
  <c r="G627" i="37"/>
  <c r="H627" i="37"/>
  <c r="E289" i="3"/>
  <c r="E33" i="42" s="1"/>
  <c r="B290" i="3"/>
  <c r="G404" i="37"/>
  <c r="H404" i="37"/>
  <c r="D630" i="37"/>
  <c r="H283" i="37"/>
  <c r="G283" i="37"/>
  <c r="H626" i="37"/>
  <c r="G626" i="37"/>
  <c r="G294" i="3"/>
  <c r="E294" i="3" s="1"/>
  <c r="G295" i="3"/>
  <c r="E295" i="3" s="1"/>
  <c r="B295" i="3" s="1"/>
  <c r="C630" i="37"/>
  <c r="F642" i="1"/>
  <c r="G400" i="37"/>
  <c r="H400" i="37"/>
  <c r="M3" i="3" l="1"/>
  <c r="K3" i="37"/>
  <c r="L3" i="37"/>
  <c r="B263" i="3"/>
  <c r="H405" i="37"/>
  <c r="G405" i="37"/>
  <c r="D632" i="37"/>
  <c r="D631" i="37"/>
  <c r="E645" i="1"/>
  <c r="G268" i="3"/>
  <c r="E268" i="3" s="1"/>
  <c r="B268" i="3" s="1"/>
  <c r="C632" i="37"/>
  <c r="F644" i="1"/>
  <c r="C407" i="37"/>
  <c r="F418" i="1"/>
  <c r="B294" i="3"/>
  <c r="E293" i="3"/>
  <c r="E31" i="42" s="1"/>
  <c r="H630" i="37"/>
  <c r="G630" i="37"/>
  <c r="G284" i="37"/>
  <c r="H284" i="37"/>
  <c r="E4" i="27"/>
  <c r="L34" i="37" s="1"/>
  <c r="C406" i="37"/>
  <c r="F417" i="1"/>
  <c r="C631" i="37"/>
  <c r="D645" i="1"/>
  <c r="D648" i="1" s="1"/>
  <c r="F643" i="1"/>
  <c r="E262" i="3" l="1"/>
  <c r="E27" i="42" s="1"/>
  <c r="D633" i="37"/>
  <c r="E649" i="1"/>
  <c r="H406" i="37"/>
  <c r="G406" i="37"/>
  <c r="C633" i="37"/>
  <c r="F645" i="1"/>
  <c r="D649" i="1"/>
  <c r="H632" i="37"/>
  <c r="G632" i="37"/>
  <c r="H631" i="37"/>
  <c r="G631" i="37"/>
  <c r="H407" i="37"/>
  <c r="G407" i="37"/>
  <c r="E648" i="1"/>
  <c r="F648" i="1" s="1"/>
  <c r="C636" i="37"/>
  <c r="J41" i="42"/>
  <c r="D637" i="37" l="1"/>
  <c r="K42" i="42"/>
  <c r="H633" i="37"/>
  <c r="G633" i="37"/>
  <c r="D636" i="37"/>
  <c r="G636" i="37" s="1"/>
  <c r="K41" i="42"/>
  <c r="C637" i="37"/>
  <c r="F649" i="1"/>
  <c r="J42" i="42"/>
  <c r="Q19" i="3"/>
  <c r="G157" i="3" l="1"/>
  <c r="E157" i="3" s="1"/>
  <c r="B157" i="3" s="1"/>
  <c r="H637" i="37"/>
  <c r="G637" i="37"/>
  <c r="E4" i="1" s="1"/>
  <c r="L33" i="37" s="1"/>
  <c r="H636" i="37"/>
  <c r="B25" i="42"/>
  <c r="L29" i="37" l="1"/>
  <c r="L28" i="37"/>
  <c r="G8" i="3" s="1"/>
  <c r="E8" i="3" s="1"/>
  <c r="B8" i="3" s="1"/>
  <c r="J6" i="42"/>
  <c r="H158" i="3"/>
  <c r="G158" i="3" s="1"/>
  <c r="E158" i="3" s="1"/>
  <c r="K29" i="37"/>
  <c r="K28" i="37"/>
  <c r="J3" i="3"/>
  <c r="L2" i="37"/>
  <c r="K2" i="37"/>
  <c r="B158" i="3" l="1"/>
  <c r="E23" i="3"/>
  <c r="E25" i="42" s="1"/>
  <c r="H22" i="3"/>
  <c r="G22" i="3"/>
  <c r="H6" i="3"/>
  <c r="E6" i="3" s="1"/>
  <c r="I9" i="3"/>
  <c r="I10" i="3"/>
  <c r="I11" i="3"/>
  <c r="I12" i="3"/>
  <c r="I13" i="3"/>
  <c r="J14" i="3"/>
  <c r="I15" i="3"/>
  <c r="I16" i="3"/>
  <c r="I17" i="3"/>
  <c r="G19" i="3"/>
  <c r="H20" i="3"/>
  <c r="I21" i="3"/>
  <c r="J11" i="3"/>
  <c r="K12" i="3"/>
  <c r="J15" i="3"/>
  <c r="K16" i="3"/>
  <c r="H19" i="3"/>
  <c r="G21" i="3"/>
  <c r="M19" i="3"/>
  <c r="J10" i="3"/>
  <c r="K11" i="3"/>
  <c r="K14" i="3"/>
  <c r="K15" i="3"/>
  <c r="H21" i="3"/>
  <c r="L19" i="3"/>
  <c r="M259" i="3"/>
  <c r="L20" i="3"/>
  <c r="K13" i="3"/>
  <c r="J16" i="3"/>
  <c r="G20" i="3"/>
  <c r="J9" i="3"/>
  <c r="J17" i="3"/>
  <c r="L259" i="3"/>
  <c r="M20" i="3"/>
  <c r="K9" i="3"/>
  <c r="J12" i="3"/>
  <c r="K17" i="3"/>
  <c r="J21" i="3"/>
  <c r="K10" i="3"/>
  <c r="J13" i="3"/>
  <c r="F259" i="3" l="1"/>
  <c r="F23" i="3" s="1"/>
  <c r="F20" i="3"/>
  <c r="E22" i="3"/>
  <c r="B22" i="3" s="1"/>
  <c r="F19" i="3"/>
  <c r="E13" i="3"/>
  <c r="B13" i="3" s="1"/>
  <c r="E15" i="3"/>
  <c r="B15" i="3" s="1"/>
  <c r="E11" i="3"/>
  <c r="B11" i="3" s="1"/>
  <c r="E20" i="3"/>
  <c r="E21" i="3"/>
  <c r="B21" i="3" s="1"/>
  <c r="E19" i="3"/>
  <c r="E14" i="3"/>
  <c r="B14" i="3" s="1"/>
  <c r="E10" i="3"/>
  <c r="B10" i="3" s="1"/>
  <c r="E17" i="3"/>
  <c r="B17" i="3" s="1"/>
  <c r="E9" i="3"/>
  <c r="B9" i="3" s="1"/>
  <c r="E16" i="3"/>
  <c r="B16" i="3" s="1"/>
  <c r="E12" i="3"/>
  <c r="B12" i="3" s="1"/>
  <c r="B6" i="3"/>
  <c r="B20" i="3" l="1"/>
  <c r="B259" i="3"/>
  <c r="F18" i="3"/>
  <c r="F3" i="3" s="1"/>
  <c r="E4" i="3"/>
  <c r="E18" i="3"/>
  <c r="B19" i="3"/>
  <c r="E3" i="3" l="1"/>
  <c r="L30" i="37" s="1"/>
  <c r="H35" i="42" l="1"/>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<sst xmlns="http://schemas.openxmlformats.org/spreadsheetml/2006/main" count="4764" uniqueCount="4307">
  <si>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</si>
  <si>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</si>
  <si>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</si>
  <si>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</si>
  <si>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</si>
  <si>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</si>
  <si>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</si>
  <si>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</si>
  <si>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</si>
  <si>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</si>
  <si>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</si>
  <si>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</si>
  <si>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</si>
  <si>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</si>
  <si>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</si>
  <si>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</si>
  <si>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</si>
  <si>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</si>
  <si>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</si>
  <si>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</si>
  <si>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</si>
  <si>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</si>
  <si>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</si>
  <si>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</si>
  <si>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</si>
  <si>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</si>
  <si>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</si>
  <si>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</si>
  <si>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</si>
  <si>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</si>
  <si>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</si>
  <si>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</si>
  <si>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</si>
  <si>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</si>
  <si>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</si>
  <si>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</si>
  <si>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</si>
  <si>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</si>
  <si>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</si>
  <si>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</si>
  <si>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</si>
  <si>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</si>
  <si>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</si>
  <si>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</si>
  <si>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</si>
  <si>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</si>
  <si>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</si>
  <si>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</si>
  <si>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</si>
  <si>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</si>
  <si>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</si>
  <si>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</si>
  <si>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</si>
  <si>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</si>
  <si>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</si>
  <si>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</si>
  <si>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</si>
  <si>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</si>
  <si>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</si>
  <si>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</si>
  <si>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</si>
  <si>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</si>
  <si>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</si>
  <si>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</si>
  <si>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</si>
  <si>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</si>
  <si>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</si>
  <si>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</si>
  <si>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</si>
  <si>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</si>
  <si>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</si>
  <si>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</si>
  <si>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</si>
  <si>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</si>
  <si>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</si>
  <si>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</si>
  <si>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</si>
  <si>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</si>
  <si>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</si>
  <si>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</si>
  <si>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</si>
  <si>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</si>
  <si>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</si>
  <si>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</si>
  <si>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</si>
  <si>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</si>
  <si>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</si>
  <si>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</si>
  <si>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</si>
  <si>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</si>
  <si>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</si>
  <si>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</si>
  <si>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</si>
  <si>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</si>
  <si>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</si>
  <si>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</si>
  <si>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</si>
  <si>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</si>
  <si>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</si>
  <si>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</si>
  <si>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</si>
  <si>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</si>
  <si>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</si>
  <si>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</si>
  <si>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</si>
  <si>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</si>
  <si>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</si>
  <si>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</si>
  <si>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</si>
  <si>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</si>
  <si>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</si>
  <si>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</si>
  <si>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</si>
  <si>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</si>
  <si>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</si>
  <si>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</si>
  <si>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</si>
  <si>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</si>
  <si>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</si>
  <si>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</si>
  <si>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</si>
  <si>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</si>
  <si>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</si>
  <si>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</si>
  <si>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</si>
  <si>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</si>
  <si>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</si>
  <si>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</si>
  <si>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</si>
  <si>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</si>
  <si>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</si>
  <si>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</si>
  <si>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</si>
  <si>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</si>
  <si>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</si>
  <si>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</si>
  <si>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</si>
  <si>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</si>
  <si>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</si>
  <si>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</si>
  <si>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</si>
  <si>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</si>
  <si>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</si>
  <si>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</si>
  <si>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</si>
  <si>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</si>
  <si>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</si>
  <si>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</si>
  <si>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</si>
  <si>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</si>
  <si>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</si>
  <si>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</si>
  <si>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</si>
  <si>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</si>
  <si>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</si>
  <si>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</si>
  <si>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</si>
  <si>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</si>
  <si>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</si>
  <si>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</si>
  <si>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</si>
  <si>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</si>
  <si>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</si>
  <si>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</si>
  <si>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</si>
  <si>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</si>
  <si>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</si>
  <si>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</si>
  <si>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</si>
  <si>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</si>
  <si>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</si>
  <si>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</si>
  <si>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</si>
  <si>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</si>
  <si>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</si>
  <si>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</si>
  <si>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</si>
  <si>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</si>
  <si>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</si>
  <si>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</si>
  <si>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</si>
  <si>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</si>
  <si>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</si>
  <si>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</si>
  <si>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</si>
  <si>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</si>
  <si>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</si>
  <si>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</si>
  <si>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</si>
  <si>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</si>
  <si>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</si>
  <si>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</si>
  <si>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</si>
  <si>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</si>
  <si>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</si>
  <si>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</si>
  <si>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</si>
  <si>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</si>
  <si>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</si>
  <si>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</si>
  <si>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</si>
  <si>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</si>
  <si>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</si>
  <si>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</si>
  <si>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</si>
  <si>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</si>
  <si>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</si>
  <si>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</si>
  <si>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</si>
  <si>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</si>
  <si>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</si>
  <si>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</si>
  <si>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</si>
  <si>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</si>
  <si>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</si>
  <si>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</si>
  <si>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</si>
  <si>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</si>
  <si>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</si>
  <si>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</si>
  <si>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</si>
  <si>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</si>
  <si>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</si>
  <si>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</si>
  <si>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</si>
  <si>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</si>
  <si>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</si>
  <si>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</si>
  <si>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</si>
  <si>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</si>
  <si>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</si>
  <si>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</si>
  <si>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</si>
  <si>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</si>
  <si>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</si>
  <si>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</si>
  <si>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</si>
  <si>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</si>
  <si>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</si>
  <si>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</si>
  <si>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</si>
  <si>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</si>
  <si>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</si>
  <si>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</si>
  <si>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</si>
  <si>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</si>
  <si>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</si>
  <si>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</si>
  <si>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</si>
  <si>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</si>
  <si>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</si>
  <si>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</si>
  <si>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</si>
  <si>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</si>
  <si>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</si>
  <si>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</si>
  <si>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</si>
  <si>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</si>
  <si>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</si>
  <si>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</si>
  <si>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</si>
  <si>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</si>
  <si>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</si>
  <si>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</si>
  <si>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</si>
  <si>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</si>
  <si>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</si>
  <si>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</si>
  <si>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</si>
  <si>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</si>
  <si>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</si>
  <si>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</si>
  <si>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</si>
  <si>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</si>
  <si>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</si>
  <si>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</si>
  <si>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</si>
  <si>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</si>
  <si>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</si>
  <si>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</si>
  <si>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</si>
  <si>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</si>
  <si>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</si>
  <si>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</si>
  <si>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</si>
  <si>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</si>
  <si>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</si>
  <si>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</si>
  <si>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</si>
  <si>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</si>
  <si>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</si>
  <si>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</si>
  <si>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</si>
  <si>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</si>
  <si>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</si>
  <si>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</si>
  <si>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</si>
  <si>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</si>
  <si>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</si>
  <si>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</si>
  <si>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</si>
  <si>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</si>
  <si>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</si>
  <si>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</si>
  <si>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</si>
  <si>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</si>
  <si>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</si>
  <si>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</si>
  <si>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</si>
  <si>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</si>
  <si>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</si>
  <si>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</si>
  <si>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</si>
  <si>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</si>
  <si>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</si>
  <si>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</si>
  <si>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</si>
  <si>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</si>
  <si>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</si>
  <si>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</si>
  <si>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</si>
  <si>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</si>
  <si>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</si>
  <si>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</si>
  <si>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</si>
  <si>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</si>
  <si>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</si>
  <si>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</si>
  <si>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</si>
  <si>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</si>
  <si>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</si>
  <si>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</si>
  <si>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</si>
  <si>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</si>
  <si>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</si>
  <si>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</si>
  <si>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</si>
  <si>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</si>
  <si>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</si>
  <si>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</si>
  <si>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</si>
  <si>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</si>
  <si>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</si>
  <si>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</si>
  <si>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</si>
  <si>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</si>
  <si>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</si>
  <si>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</si>
  <si>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</si>
  <si>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</si>
  <si>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</si>
  <si>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</si>
  <si>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</si>
  <si>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</si>
  <si>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</si>
  <si>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</si>
  <si>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</si>
  <si>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</si>
  <si>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</si>
  <si>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</si>
  <si>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</si>
  <si>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</si>
  <si>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</si>
  <si>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</si>
  <si>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</si>
  <si>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</si>
  <si>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</si>
  <si>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</si>
  <si>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</si>
  <si>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</si>
  <si>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</si>
  <si>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</si>
  <si>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</si>
  <si>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</si>
  <si>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</si>
  <si>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</si>
  <si>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</si>
  <si>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</si>
  <si>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</si>
  <si>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</si>
  <si>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</si>
  <si>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</si>
  <si>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</si>
  <si>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</si>
  <si>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</si>
  <si>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</si>
  <si>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</si>
  <si>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</si>
  <si>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</si>
  <si>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</si>
  <si>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</si>
  <si>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</si>
  <si>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</si>
  <si>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</si>
  <si>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</si>
  <si>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</si>
  <si>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</si>
  <si>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</si>
  <si>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</si>
  <si>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</si>
  <si>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</si>
  <si>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</si>
  <si>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</si>
  <si>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</si>
  <si>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</si>
  <si>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</si>
  <si>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</si>
  <si>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</si>
  <si>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</si>
  <si>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</si>
  <si>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</si>
  <si>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</si>
  <si>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</si>
  <si>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</si>
  <si>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</si>
  <si>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</si>
  <si>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</si>
  <si>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</si>
  <si>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</si>
  <si>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</si>
  <si>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</si>
  <si>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</si>
  <si>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</si>
  <si>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</si>
  <si>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</si>
  <si>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</si>
  <si>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</si>
  <si>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</si>
  <si>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</si>
  <si>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</si>
  <si>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</si>
  <si>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</si>
  <si>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</si>
  <si>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</si>
  <si>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</si>
  <si>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</si>
  <si>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</si>
  <si>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</si>
  <si>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</si>
  <si>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</si>
  <si>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</si>
  <si>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</si>
  <si>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</si>
  <si>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</si>
  <si>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</si>
  <si>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</si>
  <si>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</si>
  <si>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</si>
  <si>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</si>
  <si>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</si>
  <si>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</si>
  <si>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</si>
  <si>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</si>
  <si>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</si>
  <si>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</si>
  <si>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</si>
  <si>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</si>
  <si>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</si>
  <si>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</si>
  <si>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</si>
  <si>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</si>
  <si>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</si>
  <si>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</si>
  <si>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</si>
  <si>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</si>
  <si>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</si>
  <si>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</si>
  <si>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</si>
  <si>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</si>
  <si>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</si>
  <si>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</si>
  <si>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</si>
  <si>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</si>
  <si>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</si>
  <si>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</si>
  <si>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</si>
  <si>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</si>
  <si>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</si>
  <si>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</si>
  <si>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</si>
  <si>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</si>
  <si>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</si>
  <si>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</si>
  <si>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</si>
  <si>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</si>
  <si>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</si>
  <si>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</si>
  <si>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</si>
  <si>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</si>
  <si>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</si>
  <si>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</si>
  <si>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</si>
  <si>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</si>
  <si>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</si>
  <si>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</si>
  <si>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</si>
  <si>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</si>
  <si>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</si>
  <si>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</si>
  <si>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</si>
  <si>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</si>
  <si>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</si>
  <si>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</si>
  <si>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</si>
  <si>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</si>
  <si>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</si>
  <si>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</si>
  <si>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</si>
  <si>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</si>
  <si>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</si>
  <si>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</si>
  <si>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</si>
  <si>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</si>
  <si>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</si>
  <si>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</si>
  <si>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</si>
  <si>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</si>
  <si>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</si>
  <si>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</si>
  <si>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</si>
  <si>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</si>
  <si>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</si>
  <si>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</si>
  <si>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</si>
  <si>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</si>
  <si>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</si>
  <si>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</si>
  <si>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</si>
  <si>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</si>
  <si>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</si>
  <si>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</si>
  <si>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</si>
  <si>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</si>
  <si>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</si>
  <si>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</si>
  <si>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</si>
  <si>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</si>
  <si>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</si>
  <si>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</si>
  <si>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</si>
  <si>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</si>
  <si>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</si>
  <si>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</si>
  <si>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</si>
  <si>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</si>
  <si>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</si>
  <si>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</si>
  <si>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</si>
  <si>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</si>
  <si>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</si>
  <si>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</si>
  <si>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</si>
  <si>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</si>
  <si>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</si>
  <si>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</si>
  <si>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</si>
  <si>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</si>
  <si>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</si>
  <si>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</si>
  <si>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</si>
  <si>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</si>
  <si>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</si>
  <si>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</si>
  <si>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</si>
  <si>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</si>
  <si>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</si>
  <si>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</si>
  <si>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</si>
  <si>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</si>
  <si>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</si>
  <si>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</si>
  <si>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</si>
  <si>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</si>
  <si>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</si>
  <si>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</si>
  <si>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</si>
  <si>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</si>
  <si>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</si>
  <si>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</si>
  <si>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</si>
  <si>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</si>
  <si>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</si>
  <si>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</si>
  <si>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</si>
  <si>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</si>
  <si>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</si>
  <si>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</si>
  <si>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</si>
  <si>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</si>
  <si>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</si>
  <si>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</si>
  <si>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</si>
  <si>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</si>
  <si>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</si>
  <si>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</si>
  <si>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</si>
  <si>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</si>
  <si>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</si>
  <si>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</si>
  <si>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</si>
  <si>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</si>
  <si>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</si>
  <si>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</si>
  <si>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</si>
  <si>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</si>
  <si>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</si>
  <si>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</si>
  <si>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</si>
  <si>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</si>
  <si>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</si>
  <si>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</si>
  <si>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</si>
  <si>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</si>
  <si>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</si>
  <si>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</si>
  <si>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</si>
  <si>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</si>
  <si>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</si>
  <si>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</si>
  <si>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</si>
  <si>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</si>
  <si>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</si>
  <si>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</si>
  <si>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</si>
  <si>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</si>
  <si>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</si>
  <si>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</si>
  <si>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</si>
  <si>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</si>
  <si>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</si>
  <si>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</si>
  <si>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</si>
  <si>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</si>
  <si>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</si>
  <si>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</si>
  <si>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</si>
  <si>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</si>
  <si>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</si>
  <si>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</si>
  <si>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</si>
  <si>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</si>
  <si>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</si>
  <si>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</si>
  <si>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</si>
  <si>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</si>
  <si>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</si>
  <si>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</si>
  <si>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</si>
  <si>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</si>
  <si>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</si>
  <si>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</si>
  <si>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</si>
  <si>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</si>
  <si>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</si>
  <si>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</si>
  <si>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</si>
  <si>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</si>
  <si>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</si>
  <si>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</si>
  <si>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</si>
  <si>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</si>
  <si>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</si>
  <si>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</si>
  <si>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</si>
  <si>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</si>
  <si>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</si>
  <si>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</si>
  <si>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</si>
  <si>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</si>
  <si>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</si>
  <si>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</si>
  <si>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</si>
  <si>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</si>
  <si>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</si>
  <si>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</si>
  <si>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</si>
  <si>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</si>
  <si>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</si>
  <si>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</si>
  <si>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</si>
  <si>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</si>
  <si>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</si>
  <si>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</si>
  <si>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</si>
  <si>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</si>
  <si>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</si>
  <si>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</si>
  <si>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</si>
  <si>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</si>
  <si>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</si>
  <si>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</si>
  <si>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</si>
  <si>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</si>
  <si>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</si>
  <si>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</si>
  <si>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</si>
  <si>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</si>
  <si>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</si>
  <si>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</si>
  <si>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</si>
  <si>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</si>
  <si>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</si>
  <si>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</si>
  <si>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</si>
  <si>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</si>
  <si>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</si>
  <si>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</si>
  <si>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</si>
  <si>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</si>
  <si>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</si>
  <si>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</si>
  <si>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</si>
  <si>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</si>
  <si>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</si>
  <si>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</si>
  <si>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</si>
  <si>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</si>
  <si>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</si>
  <si>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</si>
  <si>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</si>
  <si>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</si>
  <si>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</si>
  <si>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</si>
  <si>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</si>
  <si>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</si>
  <si>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</si>
  <si>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</si>
  <si>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</si>
  <si>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</si>
  <si>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</si>
  <si>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</si>
  <si>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</si>
  <si>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</si>
  <si>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</si>
  <si>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</si>
  <si>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</si>
  <si>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</si>
  <si>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</si>
  <si>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</si>
  <si>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</si>
  <si>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</si>
  <si>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</si>
  <si>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</si>
  <si>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</si>
  <si>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</si>
  <si>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</si>
  <si>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</si>
  <si>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</si>
  <si>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</si>
  <si>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</si>
  <si>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</si>
  <si>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</si>
  <si>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</si>
  <si>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</si>
  <si>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</si>
  <si>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</si>
  <si>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</si>
  <si>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</si>
  <si>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</si>
  <si>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</si>
  <si>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</si>
  <si>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</si>
  <si>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</si>
  <si>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</si>
  <si>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</si>
  <si>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</si>
  <si>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</si>
  <si>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</si>
  <si>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</si>
  <si>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</si>
  <si>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</si>
  <si>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</si>
  <si>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</si>
  <si>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</si>
  <si>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</si>
  <si>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</si>
  <si>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</si>
  <si>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</si>
  <si>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</si>
  <si>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</si>
  <si>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</si>
  <si>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</si>
  <si>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</si>
  <si>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</si>
  <si>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</si>
  <si>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</si>
  <si>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</si>
  <si>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</si>
  <si>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</si>
  <si>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</si>
  <si>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</si>
  <si>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</si>
  <si>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</si>
  <si>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</si>
  <si>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</si>
  <si>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</si>
  <si>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</si>
  <si>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</si>
  <si>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</si>
  <si>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</si>
  <si>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</si>
  <si>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</si>
  <si>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</si>
  <si>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</si>
  <si>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</si>
  <si>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</si>
  <si>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</si>
  <si>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</si>
  <si>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</si>
  <si>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</si>
  <si>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</si>
  <si>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</si>
  <si>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</si>
  <si>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</si>
  <si>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</si>
  <si>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</si>
  <si>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</si>
  <si>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</si>
  <si>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</si>
  <si>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</si>
  <si>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</si>
  <si>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</si>
  <si>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</si>
  <si>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</si>
  <si>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</si>
  <si>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</si>
  <si>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</si>
  <si>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</si>
  <si>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</si>
  <si>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</si>
  <si>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</si>
  <si>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</si>
  <si>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</si>
  <si>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</si>
  <si>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</si>
  <si>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</si>
  <si>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</si>
  <si>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</si>
  <si>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</si>
  <si>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</si>
  <si>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</si>
  <si>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</si>
  <si>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</si>
  <si>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</si>
  <si>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</si>
  <si>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</si>
  <si>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</si>
  <si>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</si>
  <si>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</si>
  <si>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</si>
  <si>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</si>
  <si>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</si>
  <si>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</si>
  <si>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</si>
  <si>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</si>
  <si>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</si>
  <si>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</si>
  <si>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</si>
  <si>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</si>
  <si>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</si>
  <si>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</si>
  <si>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</si>
  <si>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</si>
  <si>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</si>
  <si>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</si>
  <si>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</si>
  <si>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</si>
  <si>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</si>
  <si>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</si>
  <si>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</si>
  <si>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</si>
  <si>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</si>
  <si>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</si>
  <si>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</si>
  <si>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</si>
  <si>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</si>
  <si>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</si>
  <si>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</si>
  <si>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</si>
  <si>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</si>
  <si>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</si>
  <si>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</si>
  <si>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</si>
  <si>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</si>
  <si>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</si>
  <si>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</si>
  <si>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</si>
  <si>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</si>
  <si>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</si>
  <si>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</si>
  <si>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</si>
  <si>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</si>
  <si>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</si>
  <si>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</si>
  <si>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</si>
  <si>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</si>
  <si>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</si>
  <si>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</si>
  <si>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</si>
  <si>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</si>
  <si>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</si>
  <si>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</si>
  <si>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</si>
  <si>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</si>
  <si>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</si>
  <si>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</si>
  <si>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</si>
  <si>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</si>
  <si>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</si>
  <si>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</si>
  <si>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</si>
  <si>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</si>
  <si>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</si>
  <si>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</si>
  <si>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</si>
  <si>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</si>
  <si>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</si>
  <si>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</si>
  <si>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</si>
  <si>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</si>
  <si>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</si>
  <si>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</si>
  <si>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</si>
  <si>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</si>
  <si>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</si>
  <si>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</si>
  <si>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</si>
  <si>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</si>
  <si>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</si>
  <si>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</si>
  <si>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</si>
  <si>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</si>
  <si>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</si>
  <si>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</si>
  <si>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</si>
  <si>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</si>
  <si>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</si>
  <si>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</si>
  <si>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</si>
  <si>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</si>
  <si>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</si>
  <si>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</si>
  <si>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</si>
  <si>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</si>
  <si>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</si>
  <si>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</si>
  <si>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</si>
  <si>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</si>
  <si>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</si>
  <si>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</si>
  <si>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</si>
  <si>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</si>
  <si>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</si>
  <si>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</si>
  <si>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</si>
  <si>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</si>
  <si>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</si>
  <si>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</si>
  <si>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</si>
  <si>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</si>
  <si>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</si>
  <si>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</si>
  <si>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</si>
  <si>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</si>
  <si>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</si>
  <si>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</si>
  <si>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</si>
  <si>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</si>
  <si>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</si>
  <si>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</si>
  <si>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</si>
  <si>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</si>
  <si>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</si>
  <si>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</si>
  <si>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</si>
  <si>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</si>
  <si>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</si>
  <si>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</si>
  <si>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</si>
  <si>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</si>
  <si>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</si>
  <si>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</si>
  <si>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</si>
  <si>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</si>
  <si>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</si>
  <si>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</si>
  <si>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</si>
  <si>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</si>
  <si>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</si>
  <si>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</si>
  <si>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</si>
  <si>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</si>
  <si>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</si>
  <si>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</si>
  <si>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</si>
  <si>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</si>
  <si>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</si>
  <si>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</si>
  <si>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</si>
  <si>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</si>
  <si>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</si>
  <si>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</si>
  <si>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</si>
  <si>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</si>
  <si>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</si>
  <si>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</si>
  <si>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</si>
  <si>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</si>
  <si>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</si>
  <si>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</si>
  <si>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</si>
  <si>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</si>
  <si>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</si>
  <si>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</si>
  <si>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</si>
  <si>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</si>
  <si>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</si>
  <si>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</si>
  <si>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</si>
  <si>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</si>
  <si>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</si>
  <si>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</si>
  <si>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</si>
  <si>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</si>
  <si>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</si>
  <si>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</si>
  <si>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</si>
  <si>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</si>
  <si>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</si>
  <si>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</si>
  <si>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</si>
  <si>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</si>
  <si>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</si>
  <si>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</si>
  <si>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</si>
  <si>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</si>
  <si>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</si>
  <si>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</si>
  <si>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</si>
  <si>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</si>
  <si>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</si>
  <si>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</si>
  <si>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</si>
  <si>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</si>
  <si>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</si>
  <si>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</si>
  <si>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</si>
  <si>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</si>
  <si>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</si>
  <si>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</si>
  <si>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</si>
  <si>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</si>
  <si>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</si>
  <si>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</si>
  <si>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</si>
  <si>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</si>
  <si>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</si>
  <si>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</si>
  <si>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</si>
  <si>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</si>
  <si>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</si>
  <si>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</si>
  <si>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</si>
  <si>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</si>
  <si>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</si>
  <si>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</si>
  <si>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</si>
  <si>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</si>
  <si>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</si>
  <si>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</si>
  <si>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</si>
  <si>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</si>
  <si>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</si>
  <si>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</si>
  <si>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</si>
  <si>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</si>
  <si>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</si>
  <si>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</si>
  <si>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</si>
  <si>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</si>
  <si>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</si>
  <si>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</si>
  <si>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</si>
  <si>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</si>
  <si>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</si>
  <si>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</si>
  <si>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</si>
  <si>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</si>
  <si>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</si>
  <si>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</si>
  <si>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</si>
  <si>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</si>
  <si>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</si>
  <si>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</si>
  <si>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</si>
  <si>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</si>
  <si>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</si>
  <si>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</si>
  <si>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</si>
  <si>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</si>
  <si>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</si>
  <si>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</si>
  <si>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</si>
  <si>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</si>
  <si>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</si>
  <si>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</si>
  <si>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</si>
  <si>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</si>
  <si>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</si>
  <si>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</si>
  <si>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</si>
  <si>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</si>
  <si>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</si>
  <si>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</si>
  <si>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</si>
  <si>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</si>
  <si>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</si>
  <si>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</si>
  <si>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</si>
  <si>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</si>
  <si>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</si>
  <si>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</si>
  <si>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</si>
  <si>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</si>
  <si>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</si>
  <si>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</si>
  <si>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</si>
  <si>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</si>
  <si>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</si>
  <si>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</si>
  <si>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</si>
  <si>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</si>
  <si>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</si>
  <si>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</si>
  <si>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</si>
  <si>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</si>
  <si>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</si>
  <si>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</si>
  <si>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</si>
  <si>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</si>
  <si>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</si>
  <si>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</si>
  <si>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</si>
  <si>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</si>
  <si>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</si>
  <si>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</si>
  <si>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</si>
  <si>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</si>
  <si>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</si>
  <si>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</si>
  <si>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</si>
  <si>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</si>
  <si>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</si>
  <si>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</si>
  <si>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</si>
  <si>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</si>
  <si>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</si>
  <si>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</si>
  <si>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</si>
  <si>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</si>
  <si>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</si>
  <si>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</si>
  <si>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</si>
  <si>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</si>
  <si>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</si>
  <si>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</si>
  <si>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</si>
  <si>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</si>
  <si>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</si>
  <si>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</si>
  <si>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</si>
  <si>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</si>
  <si>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</si>
  <si>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</si>
  <si>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</si>
  <si>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</si>
  <si>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</si>
  <si>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</si>
  <si>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</si>
  <si>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</si>
  <si>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</si>
  <si>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</si>
  <si>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</si>
  <si>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</si>
  <si>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</si>
  <si>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</si>
  <si>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</si>
  <si>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</si>
  <si>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</si>
  <si>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</si>
  <si>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</si>
  <si>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</si>
  <si>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</si>
  <si>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</si>
  <si>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</si>
  <si>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</si>
  <si>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</si>
  <si>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</si>
  <si>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</si>
  <si>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</si>
  <si>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</si>
  <si>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</si>
  <si>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</si>
  <si>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</si>
  <si>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</si>
  <si>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</si>
  <si>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</si>
  <si>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</si>
  <si>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</si>
  <si>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</si>
  <si>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</si>
  <si>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</si>
  <si>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</si>
  <si>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</si>
  <si>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</si>
  <si>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</si>
  <si>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</si>
  <si>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</si>
  <si>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</si>
  <si>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</si>
  <si>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</si>
  <si>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</si>
  <si>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</si>
  <si>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</si>
  <si>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</si>
  <si>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</si>
  <si>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</si>
  <si>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</si>
  <si>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</si>
  <si>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</si>
  <si>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</si>
  <si>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</si>
  <si>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</si>
  <si>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</si>
  <si>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</si>
  <si>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</si>
  <si>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</si>
  <si>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</si>
  <si>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</si>
  <si>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</si>
  <si>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</si>
  <si>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</si>
  <si>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</si>
  <si>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</si>
  <si>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</si>
  <si>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</si>
  <si>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</si>
  <si>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</si>
  <si>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</si>
  <si>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</si>
  <si>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</si>
  <si>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</si>
  <si>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</si>
  <si>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</si>
  <si>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</si>
  <si>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</si>
  <si>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</si>
  <si>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</si>
  <si>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</si>
  <si>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</si>
  <si>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</si>
  <si>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</si>
  <si>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</si>
  <si>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</si>
  <si>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</si>
  <si>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</si>
  <si>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</si>
  <si>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</si>
  <si>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</si>
  <si>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</si>
  <si>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</si>
  <si>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</si>
  <si>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</si>
  <si>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</si>
  <si>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</si>
  <si>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</si>
  <si>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</si>
  <si>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</si>
  <si>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</si>
  <si>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</si>
  <si>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</si>
  <si>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</si>
  <si>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</si>
  <si>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</si>
  <si>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</si>
  <si>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</si>
  <si>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</si>
  <si>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</si>
  <si>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</si>
  <si>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</si>
  <si>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</si>
  <si>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</si>
  <si>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</si>
  <si>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</si>
  <si>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</si>
  <si>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</si>
  <si>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</si>
  <si>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</si>
  <si>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</si>
  <si>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</si>
  <si>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</si>
  <si>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</si>
  <si>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</si>
  <si>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</si>
  <si>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</si>
  <si>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</si>
  <si>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</si>
  <si>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</si>
  <si>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</si>
  <si>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</si>
  <si>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</si>
  <si>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</si>
  <si>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</si>
  <si>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</si>
  <si>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</si>
  <si>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</si>
  <si>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</si>
  <si>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</si>
  <si>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</si>
  <si>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</si>
  <si>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</si>
  <si>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</si>
  <si>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</si>
  <si>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</si>
  <si>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</si>
  <si>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</si>
  <si>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</si>
  <si>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</si>
  <si>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</si>
  <si>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</si>
  <si>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</si>
  <si>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</si>
  <si>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</si>
  <si>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</si>
  <si>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</si>
  <si>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</si>
  <si>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</si>
  <si>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</si>
  <si>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</si>
  <si>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</si>
  <si>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</si>
  <si>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</si>
  <si>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</si>
  <si>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</si>
  <si>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</si>
  <si>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</si>
  <si>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</si>
  <si>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</si>
  <si>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</si>
  <si>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</si>
  <si>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</si>
  <si>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</si>
  <si>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</si>
  <si>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</si>
  <si>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</si>
  <si>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</si>
  <si>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</si>
  <si>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</si>
  <si>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</si>
  <si>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</si>
  <si>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</si>
  <si>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</si>
  <si>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</si>
  <si>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</si>
  <si>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</si>
  <si>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</si>
  <si>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</si>
  <si>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</si>
  <si>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</si>
  <si>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</si>
  <si>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</si>
  <si>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</si>
  <si>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</si>
  <si>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</si>
  <si>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</si>
  <si>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</si>
  <si>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</si>
  <si>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</si>
  <si>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</si>
  <si>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</si>
  <si>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</si>
  <si>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</si>
  <si>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</si>
  <si>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</si>
  <si>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</si>
  <si>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</si>
  <si>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</si>
  <si>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</si>
  <si>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</si>
  <si>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</si>
  <si>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</si>
  <si>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</si>
  <si>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</si>
  <si>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</si>
  <si>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</si>
  <si>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</si>
  <si>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</si>
  <si>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</si>
  <si>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</si>
  <si>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</si>
  <si>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</si>
  <si>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</si>
  <si>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</si>
  <si>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</si>
  <si>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</si>
  <si>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</si>
  <si>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</si>
  <si>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</si>
  <si>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</si>
  <si>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</si>
  <si>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</si>
  <si>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</si>
  <si>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</si>
  <si>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</si>
  <si>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</si>
  <si>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</si>
  <si>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</si>
  <si>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</si>
  <si>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</si>
  <si>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</si>
  <si>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</si>
  <si>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</si>
  <si>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</si>
  <si>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</si>
  <si>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</si>
  <si>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</si>
  <si>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</si>
  <si>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</si>
  <si>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</si>
  <si>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</si>
  <si>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</si>
  <si>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</si>
  <si>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</si>
  <si>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</si>
  <si>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</si>
  <si>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</si>
  <si>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</si>
  <si>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</si>
  <si>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</si>
  <si>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</si>
  <si>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</si>
  <si>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</si>
  <si>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</si>
  <si>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</si>
  <si>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</si>
  <si>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</si>
  <si>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</si>
  <si>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</si>
  <si>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</si>
  <si>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</si>
  <si>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</si>
  <si>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</si>
  <si>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</si>
  <si>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</si>
  <si>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</si>
  <si>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</si>
  <si>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</si>
  <si>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</si>
  <si>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</si>
  <si>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</si>
  <si>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</si>
  <si>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</si>
  <si>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</si>
  <si>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</si>
  <si>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</si>
  <si>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</si>
  <si>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</si>
  <si>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</si>
  <si>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</si>
  <si>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</si>
  <si>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</si>
  <si>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</si>
  <si>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</si>
  <si>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</si>
  <si>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</si>
  <si>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</si>
  <si>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</si>
  <si>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</si>
  <si>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</si>
  <si>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</si>
  <si>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</si>
  <si>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</si>
  <si>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</si>
  <si>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</si>
  <si>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</si>
  <si>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</si>
  <si>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</si>
  <si>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</si>
  <si>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</si>
  <si>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</si>
  <si>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</si>
  <si>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</si>
  <si>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</si>
  <si>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</si>
  <si>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</si>
  <si>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</si>
  <si>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</si>
  <si>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</si>
  <si>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</si>
  <si>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</si>
  <si>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</si>
  <si>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</si>
  <si>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</si>
  <si>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</si>
  <si>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</si>
  <si>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</si>
  <si>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</si>
  <si>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</si>
  <si>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</si>
  <si>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</si>
  <si>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</si>
  <si>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</si>
  <si>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</si>
  <si>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</si>
  <si>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</si>
  <si>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</si>
  <si>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</si>
  <si>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</si>
  <si>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</si>
  <si>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</si>
  <si>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</si>
  <si>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</si>
  <si>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</si>
  <si>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</si>
  <si>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</si>
  <si>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</si>
  <si>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</si>
  <si>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</si>
  <si>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</si>
  <si>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</si>
  <si>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</si>
  <si>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</si>
  <si>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</si>
  <si>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</si>
  <si>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</si>
  <si>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</si>
  <si>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</si>
  <si>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</si>
  <si>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</si>
  <si>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</si>
  <si>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</si>
  <si>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</si>
  <si>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</si>
  <si>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</si>
  <si>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</si>
  <si>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</si>
  <si>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</si>
  <si>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</si>
  <si>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</si>
  <si>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</si>
  <si>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</si>
  <si>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</si>
  <si>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</si>
  <si>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</si>
  <si>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</si>
  <si>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</si>
  <si>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</si>
  <si>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</si>
  <si>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</si>
  <si>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</si>
  <si>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</si>
  <si>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</si>
  <si>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</si>
  <si>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</si>
  <si>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</si>
  <si>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</si>
  <si>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</si>
  <si>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</si>
  <si>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</si>
  <si>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</si>
  <si>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</si>
  <si>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</si>
  <si>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</si>
  <si>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</si>
  <si>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</si>
  <si>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</si>
  <si>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</si>
  <si>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</si>
  <si>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</si>
  <si>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</si>
  <si>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</si>
  <si>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</si>
  <si>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</si>
  <si>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</si>
  <si>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</si>
  <si>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</si>
  <si>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</si>
  <si>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</si>
  <si>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</si>
  <si>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</si>
  <si>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</si>
  <si>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</si>
  <si>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</si>
  <si>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</si>
  <si>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</si>
  <si>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</si>
  <si>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</si>
  <si>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</si>
  <si>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</si>
  <si>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</si>
  <si>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</si>
  <si>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</si>
  <si>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</si>
  <si>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</si>
  <si>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</si>
  <si>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</si>
  <si>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</si>
  <si>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</si>
  <si>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</si>
  <si>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</si>
  <si>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</si>
  <si>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</si>
  <si>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</si>
  <si>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</si>
  <si>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</si>
  <si>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</si>
  <si>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</si>
  <si>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</si>
  <si>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</si>
  <si>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</si>
  <si>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</si>
  <si>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</si>
  <si>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</si>
  <si>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</si>
  <si>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</si>
  <si>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</si>
  <si>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</si>
  <si>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</si>
  <si>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</si>
  <si>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</si>
  <si>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</si>
  <si>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</si>
  <si>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</si>
  <si>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</si>
  <si>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</si>
  <si>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</si>
  <si>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</si>
  <si>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</si>
  <si>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</si>
  <si>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</si>
  <si>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</si>
  <si>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</si>
  <si>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</si>
  <si>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</si>
  <si>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</si>
  <si>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</si>
  <si>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</si>
  <si>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</si>
  <si>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</si>
  <si>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</si>
  <si>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</si>
  <si>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</si>
  <si>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</si>
  <si>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</si>
  <si>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</si>
  <si>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</si>
  <si>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</si>
  <si>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</si>
  <si>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</si>
  <si>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</si>
  <si>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</si>
  <si>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</si>
  <si>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</si>
  <si>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</si>
  <si>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</si>
  <si>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</si>
  <si>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</si>
  <si>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</si>
  <si>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</si>
  <si>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</si>
  <si>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</si>
  <si>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</si>
  <si>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</si>
  <si>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</si>
  <si>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</si>
  <si>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</si>
  <si>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</si>
  <si>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</si>
  <si>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</si>
  <si>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</si>
  <si>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</si>
  <si>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</si>
  <si>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</si>
  <si>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</si>
  <si>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</si>
  <si>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</si>
  <si>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</si>
  <si>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</si>
  <si>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</si>
  <si>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</si>
  <si>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</si>
  <si>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</si>
  <si>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</si>
  <si>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</si>
  <si>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</si>
  <si>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</si>
  <si>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</si>
  <si>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</si>
  <si>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</si>
  <si>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</si>
  <si>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</si>
  <si>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</si>
  <si>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</si>
  <si>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</si>
  <si>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</si>
  <si>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</si>
  <si>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</si>
  <si>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</si>
  <si>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</si>
  <si>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</si>
  <si>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</si>
  <si>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</si>
  <si>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</si>
  <si>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</si>
  <si>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</si>
  <si>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</si>
  <si>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</si>
  <si>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</si>
  <si>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</si>
  <si>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</si>
  <si>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</si>
  <si>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</si>
  <si>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</si>
  <si>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</si>
  <si>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</si>
  <si>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</si>
  <si>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</si>
  <si>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</si>
  <si>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</si>
  <si>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</si>
  <si>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</si>
  <si>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</si>
  <si>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</si>
  <si>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</si>
  <si>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</si>
  <si>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</si>
  <si>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</si>
  <si>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</si>
  <si>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</si>
  <si>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</si>
  <si>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</si>
  <si>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</si>
  <si>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</si>
  <si>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</si>
  <si>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</si>
  <si>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</si>
  <si>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</si>
  <si>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</si>
  <si>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</si>
  <si>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</si>
  <si>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</si>
  <si>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</si>
  <si>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</si>
  <si>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</si>
  <si>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</si>
  <si>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</si>
  <si>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</si>
  <si>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</si>
  <si>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</si>
  <si>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</si>
  <si>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</si>
  <si>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</si>
  <si>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</si>
  <si>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</si>
  <si>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</si>
  <si>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</si>
  <si>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</si>
  <si>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</si>
  <si>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</si>
  <si>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</si>
  <si>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</si>
  <si>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</si>
  <si>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</si>
  <si>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</si>
  <si>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</si>
  <si>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</si>
  <si>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</si>
  <si>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</si>
  <si>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</si>
  <si>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</si>
  <si>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</si>
  <si>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</si>
  <si>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</si>
  <si>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</si>
  <si>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</si>
  <si>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</si>
  <si>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</si>
  <si>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</si>
  <si>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</si>
  <si>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</si>
  <si>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</si>
  <si>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</si>
  <si>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</si>
  <si>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</si>
  <si>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</si>
  <si>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</si>
  <si>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</si>
  <si>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</si>
  <si>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</si>
  <si>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</si>
  <si>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</si>
  <si>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</si>
  <si>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</si>
  <si>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</si>
  <si>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</si>
  <si>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</si>
  <si>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</si>
  <si>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</si>
  <si>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</si>
  <si>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</si>
  <si>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</si>
  <si>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</si>
  <si>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</si>
  <si>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</si>
  <si>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</si>
  <si>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</si>
  <si>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</si>
  <si>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</si>
  <si>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</si>
  <si>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</si>
  <si>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</si>
  <si>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</si>
  <si>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</si>
  <si>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</si>
  <si>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</si>
  <si>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</si>
  <si>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</si>
  <si>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</si>
  <si>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</si>
  <si>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</si>
  <si>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</si>
  <si>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</si>
  <si>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</si>
  <si>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</si>
  <si>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</si>
  <si>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</si>
  <si>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</si>
  <si>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</si>
  <si>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</si>
  <si>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</si>
  <si>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</si>
  <si>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</si>
  <si>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</si>
  <si>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</si>
  <si>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</si>
  <si>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</si>
  <si>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</si>
  <si>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</si>
  <si>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</si>
  <si>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</si>
  <si>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</si>
  <si>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</si>
  <si>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</si>
  <si>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</si>
  <si>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</si>
  <si>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</si>
  <si>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</si>
  <si>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</si>
  <si>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</si>
  <si>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</si>
  <si>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</si>
  <si>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</si>
  <si>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</si>
  <si>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</si>
  <si>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</si>
  <si>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</si>
  <si>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</si>
  <si>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</si>
  <si>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</si>
  <si>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</si>
  <si>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</si>
  <si>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</si>
  <si>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</si>
  <si>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</si>
  <si>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</si>
  <si>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</si>
  <si>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</si>
  <si>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</si>
  <si>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</si>
  <si>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</si>
  <si>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</si>
  <si>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</si>
  <si>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</si>
  <si>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</si>
  <si>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</si>
  <si>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</si>
  <si>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</si>
  <si>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</si>
  <si>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</si>
  <si>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</si>
  <si>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</si>
  <si>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</si>
  <si>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</si>
  <si>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</si>
  <si>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</si>
  <si>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</si>
  <si>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</si>
  <si>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</si>
  <si>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</si>
  <si>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</si>
  <si>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</si>
  <si>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</si>
  <si>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</si>
  <si>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</si>
  <si>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</si>
  <si>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</si>
  <si>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</si>
  <si>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</si>
  <si>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</si>
  <si>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</si>
  <si>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</si>
  <si>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</si>
  <si>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</si>
  <si>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</si>
  <si>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</si>
  <si>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</si>
  <si>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</si>
  <si>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</si>
  <si>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</si>
  <si>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</si>
  <si>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</si>
  <si>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</si>
  <si>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</si>
  <si>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</si>
  <si>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</si>
  <si>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</si>
  <si>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</si>
  <si>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</si>
  <si>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</si>
  <si>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</si>
  <si>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</si>
  <si>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</si>
  <si>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</si>
  <si>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</si>
  <si>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</si>
  <si>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</si>
  <si>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</si>
  <si>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</si>
  <si>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</si>
  <si>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</si>
  <si>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</si>
  <si>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</si>
  <si>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</si>
  <si>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</si>
  <si>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</si>
  <si>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</si>
  <si>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</si>
  <si>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</si>
  <si>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</si>
  <si>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</si>
  <si>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</si>
  <si>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</si>
  <si>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</si>
  <si>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</si>
  <si>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</si>
  <si>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</si>
  <si>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</si>
  <si>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</si>
  <si>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</si>
  <si>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</si>
  <si>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</si>
  <si>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</si>
  <si>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</si>
  <si>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</si>
  <si>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</si>
  <si>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</si>
  <si>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</si>
  <si>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</si>
  <si>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</si>
  <si>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</si>
  <si>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</si>
  <si>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</si>
  <si>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</si>
  <si>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</si>
  <si>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</si>
  <si>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</si>
  <si>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</si>
  <si>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</si>
  <si>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</si>
  <si>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</si>
  <si>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</si>
  <si>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</si>
  <si>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</si>
  <si>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</si>
  <si>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</si>
  <si>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</si>
  <si>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</si>
  <si>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</si>
  <si>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</si>
  <si>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</si>
  <si>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</si>
  <si>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</si>
  <si>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</si>
  <si>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</si>
  <si>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</si>
  <si>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</si>
  <si>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</si>
  <si>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</si>
  <si>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</si>
  <si>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</si>
  <si>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</si>
  <si>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</si>
  <si>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</si>
  <si>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</si>
  <si>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</si>
  <si>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</si>
  <si>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</si>
  <si>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</si>
  <si>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</si>
  <si>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</si>
  <si>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</si>
  <si>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</si>
  <si>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</si>
  <si>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</si>
  <si>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</si>
  <si>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</si>
  <si>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</si>
  <si>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</si>
  <si>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</si>
  <si>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</si>
  <si>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</si>
  <si>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</si>
  <si>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</si>
  <si>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</si>
  <si>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</si>
  <si>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</si>
  <si>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</si>
  <si>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</si>
  <si>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</si>
  <si>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</si>
  <si>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</si>
  <si>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</si>
  <si>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</si>
  <si>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</si>
  <si>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</si>
  <si>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</si>
  <si>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</si>
  <si>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</si>
  <si>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</si>
  <si>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</si>
  <si>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</si>
  <si>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</si>
  <si>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</si>
  <si>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</si>
  <si>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</si>
  <si>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</si>
  <si>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</si>
  <si>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</si>
  <si>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</si>
  <si>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</si>
  <si>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</si>
  <si>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</si>
  <si>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</si>
  <si>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</si>
  <si>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</si>
  <si>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</si>
  <si>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</si>
  <si>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</si>
  <si>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</si>
  <si>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</si>
  <si>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</si>
  <si>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</si>
  <si>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</si>
  <si>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</si>
  <si>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</si>
  <si>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</si>
  <si>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</si>
  <si>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</si>
  <si>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</si>
  <si>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</si>
  <si>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</si>
  <si>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</si>
  <si>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</si>
  <si>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</si>
  <si>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</si>
  <si>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</si>
  <si>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</si>
  <si>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</si>
  <si>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</si>
  <si>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</si>
  <si>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</si>
  <si>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</si>
  <si>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</si>
  <si>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</si>
  <si>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</si>
  <si>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</si>
  <si>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</si>
  <si>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</si>
  <si>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</si>
  <si>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</si>
  <si>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</si>
  <si>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</si>
  <si>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</si>
  <si>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</si>
  <si>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</si>
  <si>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</si>
  <si>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</si>
  <si>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</si>
  <si>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</si>
  <si>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</si>
  <si>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</si>
  <si>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</si>
  <si>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</si>
  <si>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</si>
  <si>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</si>
  <si>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</si>
  <si>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</si>
  <si>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</si>
  <si>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</si>
  <si>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</si>
  <si>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</si>
  <si>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</si>
  <si>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</si>
  <si>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</si>
  <si>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</si>
  <si>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</si>
  <si>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</si>
  <si>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</si>
  <si>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</si>
  <si>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</si>
  <si>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</si>
  <si>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</si>
  <si>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</si>
  <si>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</si>
  <si>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</si>
  <si>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</si>
  <si>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</si>
  <si>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</si>
  <si>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</si>
  <si>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</si>
  <si>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</si>
  <si>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</si>
  <si>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</si>
  <si>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</si>
  <si>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</si>
  <si>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</si>
  <si>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</si>
  <si>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</si>
  <si>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</si>
  <si>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</si>
  <si>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</si>
  <si>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</si>
  <si>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</si>
  <si>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</si>
  <si>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</si>
  <si>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</si>
  <si>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</si>
  <si>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</si>
  <si>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</si>
  <si>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</si>
  <si>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</si>
  <si>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</si>
  <si>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</si>
  <si>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</si>
  <si>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</si>
  <si>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</si>
  <si>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</si>
  <si>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</si>
  <si>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</si>
  <si>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</si>
  <si>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</si>
  <si>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</si>
  <si>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</si>
  <si>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</si>
  <si>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</si>
  <si>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</si>
  <si>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</si>
  <si>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</si>
  <si>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</si>
  <si>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</si>
  <si>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</si>
  <si>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</si>
  <si>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</si>
  <si>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</si>
  <si>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</si>
  <si>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</si>
  <si>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</si>
  <si>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</si>
  <si>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</si>
  <si>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</si>
  <si>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</si>
  <si>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</si>
  <si>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</si>
  <si>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</si>
  <si>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</si>
  <si>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</si>
  <si>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</si>
  <si>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</si>
  <si>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</si>
  <si>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</si>
  <si>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</si>
  <si>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</si>
  <si>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</si>
  <si>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</si>
  <si>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</si>
  <si>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</si>
  <si>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</si>
  <si>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</si>
  <si>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</si>
  <si>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</si>
  <si>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</si>
  <si>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</si>
  <si>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</si>
  <si>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</si>
  <si>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</si>
  <si>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</si>
  <si>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</si>
  <si>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</si>
  <si>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</si>
  <si>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</si>
  <si>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</si>
  <si>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</si>
  <si>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</si>
  <si>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</si>
  <si>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</si>
  <si>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</si>
  <si>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</si>
  <si>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</si>
  <si>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</si>
  <si>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</si>
  <si>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</si>
  <si>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</si>
  <si>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</si>
  <si>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</si>
  <si>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</si>
  <si>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</si>
  <si>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</si>
  <si>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</si>
  <si>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</si>
  <si>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</si>
  <si>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</si>
  <si>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</si>
  <si>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</si>
  <si>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</si>
  <si>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</si>
  <si>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</si>
  <si>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</si>
  <si>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</si>
  <si>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</si>
  <si>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</si>
  <si>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</si>
  <si>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</si>
  <si>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</si>
  <si>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</si>
  <si>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</si>
  <si>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</si>
  <si>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</si>
  <si>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</si>
  <si>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</si>
  <si>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</si>
  <si>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</si>
  <si>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</si>
  <si>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</si>
  <si>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</si>
  <si>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</si>
  <si>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</si>
  <si>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</si>
  <si>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</si>
  <si>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</si>
  <si>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</si>
  <si>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</si>
  <si>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</si>
  <si>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</si>
  <si>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</si>
  <si>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</si>
  <si>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</si>
  <si>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</si>
  <si>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</si>
  <si>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</si>
  <si>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</si>
  <si>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</si>
  <si>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</si>
  <si>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</si>
  <si>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</si>
  <si>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</si>
  <si>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</si>
  <si>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</si>
  <si>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</si>
  <si>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</si>
  <si>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</si>
  <si>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</si>
  <si>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</si>
  <si>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</si>
  <si>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</si>
  <si>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</si>
  <si>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</si>
  <si>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</si>
  <si>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</si>
  <si>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</si>
  <si>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</si>
  <si>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</si>
  <si>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</si>
  <si>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</si>
  <si>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</si>
  <si>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</si>
  <si>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</si>
  <si>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</si>
  <si>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</si>
  <si>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</si>
  <si>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</si>
  <si>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</si>
  <si>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</si>
  <si>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</si>
  <si>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</si>
  <si>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</si>
  <si>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</si>
  <si>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</si>
  <si>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</si>
  <si>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</si>
  <si>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</si>
  <si>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</si>
  <si>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</si>
  <si>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</si>
  <si>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</si>
  <si>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</si>
  <si>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</si>
  <si>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</si>
  <si>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</si>
  <si>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</si>
  <si>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</si>
  <si>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</si>
  <si>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</si>
  <si>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</si>
  <si>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</si>
  <si>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</si>
  <si>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</si>
  <si>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</si>
  <si>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</si>
  <si>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</si>
  <si>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</si>
  <si>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</si>
  <si>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</si>
  <si>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</si>
  <si>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</si>
  <si>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</si>
  <si>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</si>
  <si>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</si>
  <si>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</si>
  <si>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</si>
  <si>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</si>
  <si>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</si>
  <si>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</si>
  <si>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</si>
  <si>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</si>
  <si>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</si>
  <si>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</si>
  <si>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</si>
  <si>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</si>
  <si>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</si>
  <si>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</si>
  <si>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</si>
  <si>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</si>
  <si>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</si>
  <si>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</si>
  <si>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</si>
  <si>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</si>
  <si>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</si>
  <si>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</si>
  <si>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</si>
  <si>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</si>
  <si>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</si>
  <si>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</si>
  <si>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</si>
  <si>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</si>
  <si>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</si>
  <si>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</si>
  <si>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</si>
  <si>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</si>
  <si>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</si>
  <si>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</si>
  <si>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</si>
  <si>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</si>
  <si>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</si>
  <si>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</si>
  <si>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</si>
  <si>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</si>
  <si>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</si>
  <si>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</si>
  <si>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</si>
  <si>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</si>
  <si>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</si>
  <si>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</si>
  <si>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</si>
  <si>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</si>
  <si>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</si>
  <si>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</si>
  <si>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</si>
  <si>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</si>
  <si>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</si>
  <si>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</si>
  <si>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</si>
  <si>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</si>
  <si>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</si>
  <si>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</si>
  <si>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</si>
  <si>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</si>
  <si>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</si>
  <si>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</si>
  <si>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</si>
  <si>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</si>
  <si>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</si>
  <si>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</si>
  <si>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</si>
  <si>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</si>
  <si>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</si>
  <si>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</si>
  <si>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</si>
  <si>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</si>
  <si>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</si>
  <si>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</si>
  <si>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</si>
  <si>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</si>
  <si>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</si>
  <si>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</si>
  <si>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</si>
  <si>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</si>
  <si>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</si>
  <si>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</si>
  <si>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</si>
  <si>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</si>
  <si>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</si>
  <si>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</si>
  <si>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</si>
  <si>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</si>
  <si>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</si>
  <si>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</si>
  <si>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</si>
  <si>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</si>
  <si>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</si>
  <si>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</si>
  <si>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</si>
  <si>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</si>
  <si>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</si>
  <si>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</si>
  <si>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</si>
  <si>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</si>
  <si>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</si>
  <si>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</si>
  <si>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</si>
  <si>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</si>
  <si>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</si>
  <si>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</si>
  <si>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</si>
  <si>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</si>
  <si>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</si>
  <si>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</si>
  <si>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</si>
  <si>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</si>
  <si>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</si>
  <si>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</si>
  <si>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</si>
  <si>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</si>
  <si>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</si>
  <si>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</si>
  <si>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</si>
  <si>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</si>
  <si>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</si>
  <si>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</si>
  <si>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</si>
  <si>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</si>
  <si>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</si>
  <si>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</si>
  <si>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</si>
  <si>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</si>
  <si>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</si>
  <si>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</si>
  <si>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</si>
  <si>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</si>
  <si>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</si>
  <si>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</si>
  <si>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</si>
  <si>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</si>
  <si>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</si>
  <si>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</si>
  <si>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</si>
  <si>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</si>
  <si>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</si>
  <si>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</si>
  <si>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</si>
  <si>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</si>
  <si>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</si>
  <si>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</si>
  <si>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</si>
  <si>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</si>
  <si>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</si>
  <si>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</si>
  <si>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</si>
  <si>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</si>
  <si>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</si>
  <si>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</si>
  <si>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</si>
  <si>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</si>
  <si>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</si>
  <si>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</si>
  <si>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</si>
  <si>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</si>
  <si>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</si>
  <si>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</si>
  <si>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</si>
  <si>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</si>
  <si>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</si>
  <si>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</si>
  <si>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</si>
  <si>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</si>
  <si>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</si>
  <si>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</si>
  <si>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</si>
  <si>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</si>
  <si>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</si>
  <si>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</si>
  <si>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</si>
  <si>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</si>
  <si>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</si>
  <si>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</si>
  <si>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</si>
  <si>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</si>
  <si>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</si>
  <si>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</si>
  <si>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</si>
  <si>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</si>
  <si>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</si>
  <si>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</si>
  <si>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</si>
  <si>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</si>
  <si>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</si>
  <si>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</si>
  <si>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</si>
  <si>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</si>
  <si>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</si>
  <si>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</si>
  <si>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</si>
  <si>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</si>
  <si>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</si>
  <si>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</si>
  <si>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</si>
  <si>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</si>
  <si>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</si>
  <si>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</si>
  <si>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</si>
  <si>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</si>
  <si>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</si>
  <si>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</si>
  <si>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</si>
  <si>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</si>
  <si>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</si>
  <si>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</si>
  <si>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</si>
  <si>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</si>
  <si>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</si>
  <si>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</si>
  <si>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</si>
  <si>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</si>
  <si>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</si>
  <si>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</si>
  <si>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</si>
  <si>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</si>
  <si>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</si>
  <si>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</si>
  <si>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</si>
  <si>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</si>
  <si>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</si>
  <si>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</si>
  <si>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</si>
  <si>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</si>
  <si>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</si>
  <si>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</si>
  <si>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</si>
  <si>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</si>
  <si>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</si>
  <si>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</si>
  <si>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</si>
  <si>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</si>
  <si>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</si>
  <si>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</si>
  <si>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</si>
  <si>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</si>
  <si>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</si>
  <si>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</si>
  <si>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</si>
  <si>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</si>
  <si>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</si>
  <si>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</si>
  <si>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</si>
  <si>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</si>
  <si>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</si>
  <si>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</si>
  <si>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</si>
  <si>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</si>
  <si>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</si>
  <si>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</si>
  <si>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</si>
  <si>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</si>
  <si>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</si>
  <si>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</si>
  <si>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</si>
  <si>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</si>
  <si>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</si>
  <si>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</si>
  <si>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</si>
  <si>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</si>
  <si>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</si>
  <si>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</si>
  <si>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</si>
  <si>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</si>
  <si>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</si>
  <si>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</si>
  <si>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</si>
  <si>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</si>
  <si>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</si>
  <si>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</si>
  <si>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</si>
  <si>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</si>
  <si>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</si>
  <si>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</si>
  <si>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</si>
  <si>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</si>
  <si>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</si>
  <si>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</si>
  <si>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</si>
  <si>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</si>
  <si>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</si>
  <si>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</si>
  <si>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</si>
  <si>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</si>
  <si>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</si>
  <si>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</si>
  <si>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</si>
  <si>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</si>
  <si>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</si>
  <si>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</si>
  <si>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</si>
  <si>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</si>
  <si>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</si>
  <si>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</si>
  <si>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</si>
  <si>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</si>
  <si>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</si>
  <si>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</si>
  <si>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</si>
  <si>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</si>
  <si>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</si>
  <si>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</si>
  <si>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</si>
  <si>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</si>
  <si>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</si>
  <si>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</si>
  <si>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</si>
  <si>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</si>
  <si>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</si>
  <si>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</si>
  <si>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</si>
  <si>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</si>
  <si>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</si>
  <si>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</si>
  <si>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</si>
  <si>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</si>
  <si>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</si>
  <si>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</si>
  <si>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</si>
  <si>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</si>
  <si>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</si>
  <si>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</si>
  <si>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</si>
  <si>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</si>
  <si>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</si>
  <si>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</si>
  <si>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</si>
  <si>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</si>
  <si>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</si>
  <si>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</si>
  <si>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</si>
  <si>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</si>
  <si>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</si>
  <si>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</si>
  <si>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</si>
  <si>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</si>
  <si>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</si>
  <si>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</si>
  <si>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</si>
  <si>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</si>
  <si>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</si>
  <si>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</si>
  <si>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</si>
  <si>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</si>
  <si>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</si>
  <si>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</si>
  <si>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</si>
  <si>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</si>
  <si>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</si>
  <si>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</si>
  <si>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</si>
  <si>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</si>
  <si>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</si>
  <si>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</si>
  <si>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</si>
  <si>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</si>
  <si>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</si>
  <si>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</si>
  <si>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</si>
  <si>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</si>
  <si>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</si>
  <si>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</si>
  <si>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</si>
  <si>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</si>
  <si>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</si>
  <si>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</si>
  <si>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</si>
  <si>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</si>
  <si>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</si>
  <si>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</si>
  <si>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</si>
  <si>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</si>
  <si>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</si>
  <si>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</si>
  <si>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</si>
  <si>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</si>
  <si>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</si>
  <si>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</si>
  <si>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</si>
  <si>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</si>
  <si>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</si>
  <si>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</si>
  <si>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</si>
  <si>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</si>
  <si>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</si>
  <si>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</si>
  <si>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</si>
  <si>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</si>
  <si>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</si>
  <si>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</si>
  <si>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</si>
  <si>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</si>
  <si>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</si>
  <si>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</si>
  <si>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</si>
  <si>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</si>
  <si>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</si>
  <si>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</si>
  <si>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</si>
  <si>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</si>
  <si>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</si>
  <si>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</si>
  <si>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</si>
  <si>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</si>
  <si>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</si>
  <si>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</si>
  <si>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</si>
  <si>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</si>
  <si>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</si>
  <si>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</si>
  <si>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</si>
  <si>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</si>
  <si>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</si>
  <si>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</si>
  <si>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</si>
  <si>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</si>
  <si>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</si>
  <si>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</si>
  <si>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</si>
  <si>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</si>
  <si>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</si>
  <si>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</si>
  <si>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</si>
  <si>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</si>
  <si>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</si>
  <si>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</si>
  <si>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</si>
  <si>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</si>
  <si>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</si>
  <si>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</si>
  <si>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</si>
  <si>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</si>
  <si>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</si>
  <si>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</si>
  <si>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</si>
  <si>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</si>
  <si>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</si>
  <si>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</si>
  <si>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</si>
  <si>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</si>
  <si>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</si>
  <si>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</si>
  <si>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</si>
  <si>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</si>
  <si>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</si>
  <si>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</si>
  <si>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</si>
  <si>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</si>
  <si>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</si>
  <si>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</si>
  <si>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</si>
  <si>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</si>
  <si>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</si>
  <si>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</si>
  <si>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</si>
  <si>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</si>
  <si>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</si>
  <si>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</si>
  <si>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</si>
  <si>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</si>
  <si>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</si>
  <si>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</si>
  <si>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</si>
  <si>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</si>
  <si>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</si>
  <si>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</si>
  <si>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</si>
  <si>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</si>
  <si>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</si>
  <si>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</si>
  <si>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</si>
  <si>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</si>
  <si>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</si>
  <si>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</si>
  <si>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</si>
  <si>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</si>
  <si>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</si>
  <si>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</si>
  <si>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</si>
  <si>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</si>
  <si>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</si>
  <si>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</si>
  <si>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</si>
  <si>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</si>
  <si>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</si>
  <si>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</si>
  <si>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</si>
  <si>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</si>
  <si>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</si>
  <si>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</si>
  <si>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</si>
  <si>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</si>
  <si>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</si>
  <si>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</si>
  <si>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</si>
  <si>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</si>
  <si>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</si>
  <si>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</si>
  <si>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</si>
  <si>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</si>
  <si>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</si>
  <si>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</si>
  <si>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</si>
  <si>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</si>
  <si>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</si>
  <si>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</si>
  <si>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</si>
  <si>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</si>
  <si>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</si>
  <si>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</si>
  <si>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</si>
  <si>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</si>
  <si>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</si>
  <si>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</si>
  <si>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</si>
  <si>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</si>
  <si>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</si>
  <si>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</si>
  <si>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</si>
  <si>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</si>
  <si>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</si>
  <si>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</si>
  <si>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</si>
  <si>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</si>
  <si>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</si>
  <si>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</si>
  <si>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</si>
  <si>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</si>
  <si>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</si>
  <si>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</si>
  <si>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</si>
  <si>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</si>
  <si>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</si>
  <si>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</si>
  <si>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</si>
  <si>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</si>
  <si>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</si>
  <si>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</si>
  <si>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</si>
  <si>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</si>
  <si>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</si>
  <si>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</si>
  <si>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</si>
  <si>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</si>
  <si>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</si>
  <si>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</si>
  <si>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</si>
  <si>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</si>
  <si>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</si>
  <si>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</si>
  <si>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</si>
  <si>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</si>
  <si>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</si>
  <si>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</si>
  <si>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</si>
  <si>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</si>
  <si>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</si>
  <si>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</si>
  <si>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</si>
  <si>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</si>
  <si>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</si>
  <si>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</si>
  <si>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</si>
  <si>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</si>
  <si>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</si>
  <si>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</si>
  <si>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</si>
  <si>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</si>
  <si>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</si>
  <si>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</si>
  <si>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</si>
  <si>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</si>
  <si>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</si>
  <si>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</si>
  <si>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</si>
  <si>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</si>
  <si>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</si>
  <si>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</si>
  <si>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</si>
  <si>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</si>
  <si>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</si>
  <si>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</si>
  <si>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</si>
  <si>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</si>
  <si>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</si>
  <si>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</si>
  <si>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</si>
  <si>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</si>
  <si>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</si>
  <si>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</si>
  <si>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</si>
  <si>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</si>
  <si>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</si>
  <si>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</si>
  <si>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</si>
  <si>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</si>
  <si>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</si>
  <si>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</si>
  <si>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</si>
  <si>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</si>
  <si>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</si>
  <si>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</si>
  <si>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</si>
  <si>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</si>
  <si>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</si>
  <si>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</si>
  <si>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</si>
  <si>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</si>
  <si>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</si>
  <si>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</si>
  <si>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</si>
  <si>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</si>
  <si>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</si>
  <si>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</si>
  <si>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</si>
  <si>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</si>
  <si>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</si>
  <si>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</si>
  <si>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</si>
  <si>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</si>
  <si>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</si>
  <si>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</si>
  <si>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</si>
  <si>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</si>
  <si>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</si>
  <si>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</si>
  <si>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</si>
  <si>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</si>
  <si>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</si>
  <si>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</si>
  <si>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</si>
  <si>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</si>
  <si>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</si>
  <si>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</si>
  <si>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</si>
  <si>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</si>
  <si>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</si>
  <si>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</si>
  <si>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</si>
  <si>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</si>
  <si>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</si>
  <si>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</si>
  <si>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</si>
  <si>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</si>
  <si>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</si>
  <si>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</si>
  <si>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</si>
  <si>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</si>
  <si>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</si>
  <si>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</si>
  <si>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</si>
  <si>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</si>
  <si>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</si>
  <si>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</si>
  <si>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</si>
  <si>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</si>
  <si>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</si>
  <si>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</si>
  <si>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</si>
  <si>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</si>
  <si>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</si>
  <si>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</si>
  <si>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</si>
  <si>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</si>
  <si>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</si>
  <si>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</si>
  <si>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</si>
  <si>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</si>
  <si>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</si>
  <si>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</si>
  <si>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</si>
  <si>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</si>
  <si>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</si>
  <si>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</si>
  <si>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</si>
  <si>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</si>
  <si>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</si>
  <si>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</si>
  <si>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</si>
  <si>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</si>
  <si>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</si>
  <si>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</si>
  <si>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</si>
  <si>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</si>
  <si>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</si>
  <si>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</si>
  <si>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</si>
  <si>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</si>
  <si>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</si>
  <si>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</si>
  <si>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</si>
  <si>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</si>
  <si>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</si>
  <si>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</si>
  <si>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</si>
  <si>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</si>
  <si>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</si>
  <si>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</si>
  <si>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</si>
  <si>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</si>
  <si>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</si>
  <si>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</si>
  <si>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</si>
  <si>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</si>
  <si>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</si>
  <si>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</si>
  <si>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</si>
  <si>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</si>
  <si>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</si>
  <si>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</si>
  <si>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</si>
  <si>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</si>
  <si>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</si>
  <si>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</si>
  <si>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</si>
  <si>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</si>
  <si>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</si>
  <si>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</si>
  <si>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</si>
  <si>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</si>
  <si>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</si>
  <si>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</si>
  <si>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</si>
  <si>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</si>
  <si>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</si>
  <si>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</si>
  <si>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</si>
  <si>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</si>
  <si>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</si>
  <si>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</si>
  <si>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</si>
  <si>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</si>
  <si>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</si>
  <si>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</si>
  <si>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</si>
  <si>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</si>
  <si>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</si>
  <si>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</si>
  <si>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</si>
  <si>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</si>
  <si>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</si>
  <si>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</si>
  <si>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</si>
  <si>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</si>
  <si>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</si>
  <si>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</si>
  <si>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</si>
  <si>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</si>
  <si>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</si>
  <si>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</si>
  <si>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</si>
  <si>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</si>
  <si>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</si>
  <si>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</si>
  <si>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</si>
  <si>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</si>
  <si>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</si>
  <si>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</si>
  <si>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</si>
  <si>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</si>
  <si>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</si>
  <si>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</si>
  <si>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</si>
  <si>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</si>
  <si>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</si>
  <si>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</si>
  <si>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</si>
  <si>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</si>
  <si>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</si>
  <si>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</si>
  <si>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</si>
  <si>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</si>
  <si>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</si>
  <si>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</si>
  <si>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</si>
  <si>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</si>
  <si>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</si>
  <si>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</si>
  <si>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</si>
  <si>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</si>
  <si>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</si>
  <si>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</si>
  <si>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</si>
  <si>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</si>
  <si>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</si>
  <si>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</si>
  <si>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</si>
  <si>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</si>
  <si>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</si>
  <si>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</si>
  <si>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</si>
  <si>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</si>
  <si>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</si>
  <si>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</si>
  <si>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</si>
  <si>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</si>
  <si>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</si>
  <si>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</si>
  <si>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</si>
  <si>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</si>
  <si>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</si>
  <si>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</si>
  <si>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</si>
  <si>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</si>
  <si>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</si>
  <si>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</si>
  <si>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</si>
  <si>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</si>
  <si>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</si>
  <si>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</si>
  <si>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</si>
  <si>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</si>
  <si>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</si>
  <si>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</si>
  <si>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</si>
  <si>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</si>
  <si>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</si>
  <si>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</si>
  <si>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</si>
  <si>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</si>
  <si>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</si>
  <si>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</si>
  <si>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</si>
  <si>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</si>
  <si>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</si>
  <si>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</si>
  <si>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</si>
  <si>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</si>
  <si>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</si>
  <si>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</si>
  <si>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</si>
  <si>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</si>
  <si>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</si>
  <si>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</si>
  <si>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</si>
  <si>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</si>
  <si>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</si>
  <si>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</si>
  <si>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</si>
  <si>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</si>
  <si>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</si>
  <si>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</si>
  <si>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</si>
  <si>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</si>
  <si>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</si>
  <si>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</si>
  <si>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</si>
  <si>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</si>
  <si>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</si>
  <si>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</si>
  <si>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</si>
  <si>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</si>
  <si>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</si>
  <si>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</si>
  <si>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</si>
  <si>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</si>
  <si>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</si>
  <si>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</si>
  <si>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</si>
  <si>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</si>
  <si>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</si>
  <si>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</si>
  <si>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</si>
  <si>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</si>
  <si>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</si>
  <si>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</si>
  <si>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</si>
  <si>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</si>
  <si>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</si>
  <si>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</si>
  <si>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</si>
  <si>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</si>
  <si>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</si>
  <si>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</si>
  <si>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</si>
  <si>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</si>
  <si>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</si>
  <si>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</si>
  <si>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</si>
  <si>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</si>
  <si>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</si>
  <si>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</si>
  <si>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</si>
  <si>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</si>
  <si>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</si>
  <si>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</si>
  <si>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</si>
  <si>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</si>
  <si>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</si>
  <si>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</si>
  <si>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</si>
  <si>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</si>
  <si>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</si>
  <si>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</si>
  <si>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</si>
  <si>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</si>
  <si>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</si>
  <si>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</si>
  <si>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</si>
  <si>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</si>
  <si>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</si>
  <si>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</si>
  <si>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</si>
  <si>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</si>
  <si>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</si>
  <si>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</si>
  <si>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</si>
  <si>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</si>
  <si>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</si>
  <si>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</si>
  <si>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</si>
  <si>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</si>
  <si>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</si>
  <si>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</si>
  <si>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</si>
  <si>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</si>
  <si>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</si>
  <si>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</si>
  <si>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</si>
  <si>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</si>
  <si>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</si>
  <si>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</si>
  <si>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</si>
  <si>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</si>
  <si>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</si>
  <si>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</si>
  <si>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</si>
  <si>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</si>
  <si>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</si>
  <si>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</si>
  <si>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</si>
  <si>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</si>
  <si>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</si>
  <si>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</si>
  <si>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</si>
  <si>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</si>
  <si>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</si>
  <si>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</si>
  <si>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</si>
  <si>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</si>
  <si>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</si>
  <si>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</si>
  <si>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</si>
  <si>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</si>
  <si>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</si>
  <si>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</si>
  <si>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</si>
  <si>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</si>
  <si>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</si>
  <si>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</si>
  <si>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</si>
  <si>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</si>
  <si>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</si>
  <si>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</si>
  <si>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</si>
  <si>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</si>
  <si>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</si>
  <si>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</si>
  <si>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</si>
  <si>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</si>
  <si>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</si>
  <si>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</si>
  <si>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</si>
  <si>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</si>
  <si>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</si>
  <si>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</si>
  <si>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</si>
  <si>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</si>
  <si>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</si>
  <si>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</si>
  <si>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</si>
  <si>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</si>
  <si>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</si>
  <si>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</si>
  <si>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</si>
  <si>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</si>
  <si>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</si>
  <si>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</si>
  <si>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</si>
  <si>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</si>
  <si>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</si>
  <si>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</si>
  <si>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</si>
  <si>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</si>
  <si>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</si>
  <si>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</si>
  <si>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</si>
  <si>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</si>
  <si>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</si>
  <si>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</si>
  <si>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</si>
  <si>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</si>
  <si>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</si>
  <si>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</si>
  <si>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</si>
  <si>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</si>
  <si>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</si>
  <si>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</si>
  <si>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</si>
  <si>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</si>
  <si>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</si>
  <si>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</si>
  <si>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</si>
  <si>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</si>
  <si>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</si>
  <si>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</si>
  <si>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</si>
  <si>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</si>
  <si>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</si>
  <si>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</si>
  <si>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</si>
  <si>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</si>
  <si>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</si>
  <si>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</si>
  <si>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</si>
  <si>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</si>
  <si>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</si>
  <si>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</si>
  <si>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</si>
  <si>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</si>
  <si>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</si>
  <si>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</si>
  <si>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</si>
  <si>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</si>
  <si>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</si>
  <si>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</si>
  <si>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</si>
  <si>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</si>
  <si>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</si>
  <si>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</si>
  <si>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</si>
  <si>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</si>
  <si>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</si>
  <si>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</si>
  <si>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</si>
  <si>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</si>
  <si>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</si>
  <si>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</si>
  <si>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</si>
  <si>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</si>
  <si>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</si>
  <si>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</si>
  <si>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</si>
  <si>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</si>
  <si>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</si>
  <si>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</si>
  <si>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</si>
  <si>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</si>
  <si>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</si>
  <si>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</si>
  <si>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</si>
  <si>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</si>
  <si>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</si>
  <si>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</si>
  <si>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</si>
  <si>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</si>
  <si>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</si>
  <si>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</si>
  <si>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</si>
  <si>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</si>
  <si>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</si>
  <si>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</si>
  <si>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</si>
  <si>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</si>
  <si>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</si>
  <si>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</si>
  <si>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</si>
  <si>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</si>
  <si>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</si>
  <si>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</si>
  <si>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</si>
  <si>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</si>
  <si>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</si>
  <si>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</si>
  <si>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</si>
  <si>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</si>
  <si>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</si>
  <si>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</si>
  <si>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</si>
  <si>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</si>
  <si>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</si>
  <si>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</si>
  <si>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</si>
  <si>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</si>
  <si>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</si>
  <si>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</si>
  <si>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</si>
  <si>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</si>
  <si>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</si>
  <si>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</si>
  <si>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</si>
  <si>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</si>
  <si>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</si>
  <si>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</si>
  <si>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</si>
  <si>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</si>
  <si>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</si>
  <si>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</si>
  <si>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</si>
  <si>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</si>
  <si>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</si>
  <si>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</si>
  <si>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</si>
  <si>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</si>
  <si>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</si>
  <si>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</si>
  <si>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</si>
  <si>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</si>
  <si>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</si>
  <si>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</si>
  <si>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</si>
  <si>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</si>
  <si>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</si>
  <si>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</si>
  <si>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</si>
  <si>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</si>
  <si>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</si>
  <si>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</si>
  <si>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</si>
  <si>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</si>
  <si>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</si>
  <si>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</si>
  <si>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</si>
  <si>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</si>
  <si>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</si>
  <si>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</si>
  <si>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</si>
  <si>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</si>
  <si>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</si>
  <si>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</si>
  <si>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</si>
  <si>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</si>
  <si>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</si>
  <si>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</si>
  <si>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</si>
  <si>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</si>
  <si>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</si>
  <si>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</si>
  <si>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</si>
  <si>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</si>
  <si>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</si>
  <si>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</si>
  <si>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</si>
  <si>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</si>
  <si>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</si>
  <si>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</si>
  <si>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</si>
  <si>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</si>
  <si>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</si>
  <si>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</si>
  <si>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</si>
  <si>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</si>
  <si>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</si>
  <si>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</si>
  <si>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</si>
  <si>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</si>
  <si>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</si>
  <si>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</si>
  <si>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</si>
  <si>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</si>
  <si>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</si>
  <si>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</si>
  <si>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</si>
  <si>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</si>
  <si>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</si>
  <si>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</si>
  <si>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</si>
  <si>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</si>
  <si>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</si>
  <si>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</si>
  <si>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</si>
  <si>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</si>
  <si>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</si>
  <si>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</si>
  <si>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</si>
  <si>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</si>
  <si>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</si>
  <si>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</si>
  <si>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</si>
  <si>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</si>
  <si>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</si>
  <si>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</si>
  <si>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</si>
  <si>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</si>
  <si>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</si>
  <si>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</si>
  <si>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</si>
  <si>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</si>
  <si>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</si>
  <si>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</si>
  <si>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</si>
  <si>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</si>
  <si>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</si>
  <si>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</si>
  <si>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</si>
  <si>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</si>
  <si>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</si>
  <si>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</si>
  <si>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</si>
  <si>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</si>
  <si>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</si>
  <si>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</si>
  <si>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</si>
  <si>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</si>
  <si>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</si>
  <si>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</si>
  <si>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</si>
  <si>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</si>
  <si>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</si>
  <si>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</si>
  <si>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</si>
  <si>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</si>
  <si>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</si>
  <si>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</si>
  <si>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</si>
  <si>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</si>
  <si>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</si>
  <si>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</si>
  <si>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</si>
  <si>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</si>
  <si>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</si>
  <si>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</si>
  <si>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</si>
  <si>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</si>
  <si>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</si>
  <si>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</si>
  <si>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</si>
  <si>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</si>
  <si>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</si>
  <si>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</si>
  <si>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</si>
  <si>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</si>
  <si>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</si>
  <si>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</si>
  <si>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</si>
  <si>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</si>
  <si>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</si>
  <si>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</si>
  <si>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</si>
  <si>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</si>
  <si>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</si>
  <si>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</si>
  <si>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</si>
  <si>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</si>
  <si>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</si>
  <si>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</si>
  <si>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</si>
  <si>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</si>
  <si>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</si>
  <si>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</si>
  <si>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</si>
  <si>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</si>
  <si>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</si>
  <si>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</si>
  <si>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</si>
  <si>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</si>
  <si>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</si>
  <si>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</si>
  <si>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</si>
  <si>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</si>
  <si>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</si>
  <si>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</si>
  <si>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</si>
  <si>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</si>
  <si>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</si>
  <si>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</si>
  <si>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</si>
  <si>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</si>
  <si>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</si>
  <si>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</si>
  <si>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</si>
  <si>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</si>
  <si>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</si>
  <si>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</si>
  <si>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</si>
  <si>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</si>
  <si>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</si>
  <si>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</si>
  <si>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</si>
  <si>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</si>
  <si>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</si>
  <si>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</si>
  <si>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</si>
  <si>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</si>
  <si>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</si>
  <si>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</si>
  <si>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</si>
  <si>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</si>
  <si>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</si>
  <si>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</si>
  <si>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</si>
  <si>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</si>
  <si>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</si>
  <si>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</si>
  <si>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</si>
  <si>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</si>
  <si>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</si>
  <si>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</si>
  <si>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</si>
  <si>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</si>
  <si>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</si>
  <si>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</si>
  <si>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</si>
  <si>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</si>
  <si>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</si>
  <si>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</si>
  <si>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</si>
  <si>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</si>
  <si>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</si>
  <si>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</si>
  <si>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</si>
  <si>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</si>
  <si>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</si>
  <si>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</si>
  <si>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</si>
  <si>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</si>
  <si>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</si>
  <si>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</si>
  <si>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</si>
  <si>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</si>
  <si>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</si>
  <si>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</si>
  <si>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</si>
  <si>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</si>
  <si>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</si>
  <si>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</si>
  <si>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</si>
  <si>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</si>
  <si>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</si>
  <si>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</si>
  <si>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</si>
  <si>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</si>
  <si>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</si>
  <si>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</si>
  <si>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</si>
  <si>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</si>
  <si>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</si>
  <si>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</si>
  <si>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</si>
  <si>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</si>
  <si>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</si>
  <si>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</si>
  <si>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</si>
  <si>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</si>
  <si>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</si>
  <si>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</si>
  <si>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</si>
  <si>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</si>
  <si>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</si>
  <si>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</si>
  <si>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</si>
  <si>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</si>
  <si>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</si>
  <si>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</si>
  <si>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</si>
  <si>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</si>
  <si>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</si>
  <si>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</si>
  <si>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</si>
  <si>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</si>
  <si>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</si>
  <si>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</si>
  <si>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</si>
  <si>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</si>
  <si>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</si>
  <si>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</si>
  <si>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</si>
  <si>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</si>
  <si>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</si>
  <si>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</si>
  <si>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</si>
  <si>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</si>
  <si>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</si>
  <si>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</si>
  <si>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</si>
  <si>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</si>
  <si>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</si>
  <si>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</si>
  <si>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</si>
  <si>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</si>
  <si>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</si>
  <si>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</si>
  <si>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</si>
  <si>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</si>
  <si>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</si>
  <si>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</si>
  <si>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</si>
  <si>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</si>
  <si>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</si>
  <si>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</si>
  <si>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</si>
  <si>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</si>
  <si>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</si>
  <si>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</si>
  <si>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</si>
  <si>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</si>
  <si>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</si>
  <si>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</si>
  <si>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</si>
  <si>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</si>
  <si>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</si>
  <si>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</si>
  <si>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</si>
  <si>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</si>
  <si>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</si>
  <si>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</si>
  <si>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</si>
  <si>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</si>
  <si>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</si>
  <si>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</si>
  <si>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</si>
  <si>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</si>
  <si>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</si>
  <si>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</si>
  <si>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</si>
  <si>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</si>
  <si>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</si>
  <si>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</si>
  <si>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</si>
  <si>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</si>
  <si>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</si>
  <si>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</si>
  <si>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</si>
  <si>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</si>
  <si>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</si>
  <si>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</si>
  <si>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</si>
  <si>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</si>
  <si>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</si>
  <si>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</si>
  <si>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</si>
  <si>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</si>
  <si>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</si>
  <si>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</si>
  <si>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</si>
  <si>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</si>
  <si>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</si>
  <si>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</si>
  <si>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</si>
  <si>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</si>
  <si>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</si>
  <si>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</si>
  <si>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</si>
  <si>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</si>
  <si>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</si>
  <si>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</si>
  <si>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</si>
  <si>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</si>
  <si>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</si>
  <si>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</si>
  <si>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</si>
  <si>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</si>
  <si>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</si>
  <si>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</si>
  <si>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</si>
  <si>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</si>
  <si>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</si>
  <si>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</si>
  <si>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</si>
  <si>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</si>
  <si>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</si>
  <si>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</si>
  <si>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</si>
  <si>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</si>
  <si>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</si>
  <si>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</si>
  <si>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</si>
  <si>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</si>
  <si>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</si>
  <si>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</si>
  <si>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</si>
  <si>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</si>
  <si>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</si>
  <si>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</si>
  <si>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</si>
  <si>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</si>
  <si>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</si>
  <si>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</si>
  <si>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</si>
  <si>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</si>
  <si>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</si>
  <si>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</si>
  <si>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</si>
  <si>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</si>
  <si>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</si>
  <si>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</si>
  <si>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</si>
  <si>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</si>
  <si>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</si>
  <si>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</si>
  <si>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</si>
  <si>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</si>
  <si>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</si>
  <si>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</si>
  <si>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</si>
  <si>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</si>
  <si>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</si>
  <si>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</si>
  <si>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</si>
  <si>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</si>
  <si>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</si>
  <si>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</si>
  <si>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</si>
  <si>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</si>
  <si>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</si>
  <si>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</si>
  <si>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</si>
  <si>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</si>
  <si>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</si>
  <si>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</si>
  <si>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</si>
  <si>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</si>
  <si>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</si>
  <si>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</si>
  <si>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</si>
  <si>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</si>
  <si>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</si>
  <si>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</si>
  <si>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</si>
  <si>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</si>
  <si>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</si>
  <si>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</si>
  <si>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</si>
  <si>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</si>
  <si>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</si>
  <si>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</si>
  <si>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</si>
  <si>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</si>
  <si>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</si>
  <si>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</si>
  <si>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</si>
  <si>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</si>
  <si>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</si>
  <si>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</si>
  <si>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</si>
  <si>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</si>
  <si>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</si>
  <si>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</si>
  <si>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</si>
  <si>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</si>
  <si>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</si>
  <si>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</si>
  <si>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</si>
  <si>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</si>
  <si>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</si>
  <si>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</si>
  <si>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</si>
  <si>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</si>
  <si>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</si>
  <si>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</si>
  <si>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</si>
  <si>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</si>
  <si>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</si>
  <si>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</si>
  <si>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</si>
  <si>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</si>
  <si>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</si>
  <si>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</si>
  <si>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</si>
  <si>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</si>
  <si>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</si>
  <si>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</si>
  <si>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</si>
  <si>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</si>
  <si>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</si>
  <si>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</si>
  <si>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</si>
  <si>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</si>
  <si>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</si>
  <si>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</si>
  <si>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</si>
  <si>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</si>
  <si>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</si>
  <si>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</si>
  <si>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</si>
  <si>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</si>
  <si>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</si>
  <si>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</si>
  <si>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</si>
  <si>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</si>
  <si>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</si>
  <si>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</si>
  <si>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</si>
  <si>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</si>
  <si>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</si>
  <si>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</si>
  <si>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</si>
  <si>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</si>
  <si>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</si>
  <si>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</si>
  <si>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</si>
  <si>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</si>
  <si>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</si>
  <si>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</si>
  <si>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</si>
  <si>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</si>
  <si>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</si>
  <si>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</si>
  <si>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</si>
  <si>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</si>
  <si>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</si>
  <si>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</si>
  <si>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</si>
  <si>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</si>
  <si>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</si>
  <si>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</si>
  <si>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</si>
  <si>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</si>
  <si>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</si>
  <si>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</si>
  <si>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</si>
  <si>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</si>
  <si>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</si>
  <si>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</si>
  <si>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</si>
  <si>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</si>
  <si>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</si>
  <si>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</si>
  <si>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</si>
  <si>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</si>
  <si>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</si>
  <si>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</si>
  <si>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</si>
  <si>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</si>
  <si>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</si>
  <si>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</si>
  <si>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</si>
  <si>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</si>
  <si>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</si>
  <si>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</si>
  <si>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</si>
  <si>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</si>
  <si>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</si>
  <si>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</si>
  <si>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</si>
  <si>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</si>
  <si>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</si>
  <si>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</si>
  <si>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</si>
  <si>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</si>
  <si>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</si>
  <si>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</si>
  <si>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</si>
  <si>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</si>
  <si>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</si>
  <si>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</si>
  <si>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</si>
  <si>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</si>
  <si>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</si>
  <si>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</si>
  <si>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</si>
  <si>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</si>
  <si>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</si>
  <si>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</si>
  <si>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</si>
  <si>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</si>
  <si>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</si>
  <si>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</si>
  <si>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</si>
  <si>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</si>
  <si>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</si>
  <si>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</si>
  <si>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</si>
  <si>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</si>
  <si>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</si>
  <si>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</si>
  <si>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</si>
  <si>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</si>
  <si>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</si>
  <si>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</si>
  <si>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</si>
  <si>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</si>
  <si>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</si>
  <si>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</si>
  <si>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</si>
  <si>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</si>
  <si>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</si>
  <si>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</si>
  <si>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</si>
  <si>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</si>
  <si>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</si>
  <si>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</si>
  <si>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</si>
  <si>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</si>
  <si>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</si>
  <si>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</si>
  <si>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</si>
  <si>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</si>
  <si>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</si>
  <si>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</si>
  <si>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</si>
  <si>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</si>
  <si>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</si>
  <si>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</si>
  <si>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</si>
  <si>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</si>
  <si>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</si>
  <si>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</si>
  <si>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</si>
  <si>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</si>
  <si>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</si>
  <si>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</si>
  <si>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</si>
  <si>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</si>
  <si>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</si>
  <si>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</si>
  <si>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</si>
  <si>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</si>
  <si>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</si>
  <si>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</si>
  <si>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</si>
  <si>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</si>
  <si>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</si>
  <si>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</si>
  <si>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</si>
  <si>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</si>
  <si>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</si>
  <si>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</si>
  <si>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</si>
  <si>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</si>
  <si>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</si>
  <si>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</si>
  <si>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</si>
  <si>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</si>
  <si>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</si>
  <si>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</si>
  <si>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</si>
  <si>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</si>
  <si>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</si>
  <si>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</si>
  <si>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</si>
  <si>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</si>
  <si>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</si>
  <si>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</si>
  <si>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</si>
  <si>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</si>
  <si>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</si>
  <si>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</si>
  <si>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</si>
  <si>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</si>
  <si>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</si>
  <si>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</si>
  <si>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</si>
  <si>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</si>
  <si>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</si>
  <si>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</si>
  <si>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</si>
  <si>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</si>
  <si>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</si>
  <si>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</si>
  <si>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</si>
  <si>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</si>
  <si>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</si>
  <si>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</si>
  <si>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</si>
  <si>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</si>
  <si>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</si>
  <si>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</si>
  <si>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</si>
  <si>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</si>
  <si>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</si>
  <si>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</si>
  <si>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</si>
  <si>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</si>
  <si>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</si>
  <si>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</si>
  <si>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</si>
  <si>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</si>
  <si>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</si>
  <si>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</si>
  <si>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</si>
  <si>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</si>
  <si>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</si>
  <si>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</si>
  <si>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</si>
  <si>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</si>
  <si>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</si>
  <si>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</si>
  <si>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</si>
  <si>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</si>
  <si>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</si>
  <si>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</si>
  <si>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</si>
  <si>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</si>
  <si>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</si>
  <si>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</si>
  <si>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</si>
  <si>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</si>
  <si>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</si>
  <si>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</si>
  <si>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</si>
  <si>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</si>
  <si>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</si>
  <si>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</si>
  <si>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</si>
  <si>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</si>
  <si>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</si>
  <si>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</si>
  <si>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</si>
  <si>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</si>
  <si>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</si>
  <si>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</si>
  <si>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</si>
  <si>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</si>
  <si>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</si>
  <si>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</si>
  <si>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</si>
  <si>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</si>
  <si>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</si>
  <si>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</si>
  <si>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</si>
  <si>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</si>
  <si>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</si>
  <si>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</si>
  <si>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</si>
  <si>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</si>
  <si>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</si>
  <si>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</si>
  <si>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</si>
  <si>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</si>
  <si>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</si>
  <si>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</si>
  <si>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</si>
  <si>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</si>
  <si>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</si>
  <si>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</si>
  <si>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</si>
  <si>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</si>
  <si>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</si>
  <si>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</si>
  <si>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</si>
  <si>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</si>
  <si>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</si>
  <si>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</si>
  <si>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</si>
  <si>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</si>
  <si>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</si>
  <si>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</si>
  <si>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</si>
  <si>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</si>
  <si>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</si>
  <si>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</si>
  <si>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</si>
  <si>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</si>
  <si>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</si>
  <si>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</si>
  <si>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</si>
  <si>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</si>
  <si>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</si>
  <si>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</si>
  <si>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</si>
  <si>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</si>
  <si>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</si>
  <si>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</si>
  <si>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</si>
  <si>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</si>
  <si>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</si>
  <si>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</si>
  <si>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</si>
  <si>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</si>
  <si>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</si>
  <si>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</si>
  <si>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</si>
  <si>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</si>
  <si>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</si>
  <si>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</si>
  <si>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</si>
  <si>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</si>
  <si>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</si>
  <si>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</si>
  <si>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</si>
  <si>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</si>
  <si>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</si>
  <si>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</si>
  <si>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</si>
  <si>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</si>
  <si>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</si>
  <si>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</si>
  <si>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</si>
  <si>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</si>
  <si>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</si>
  <si>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</si>
  <si>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</si>
  <si>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</si>
  <si>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</si>
  <si>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</si>
  <si>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</si>
  <si>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</si>
  <si>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</si>
  <si>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</si>
  <si>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</si>
  <si>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</si>
  <si>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</si>
  <si>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</si>
  <si>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</si>
  <si>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</si>
  <si>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</si>
  <si>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</si>
  <si>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</si>
  <si>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</si>
  <si>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</si>
  <si>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</si>
  <si>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</si>
  <si>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</si>
  <si>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</si>
  <si>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</si>
  <si>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</si>
  <si>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</si>
  <si>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</si>
  <si>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</si>
  <si>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</si>
  <si>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</si>
  <si>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</si>
  <si>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</si>
  <si>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</si>
  <si>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</si>
  <si>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</si>
  <si>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</si>
  <si>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</si>
  <si>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</si>
  <si>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</si>
  <si>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</si>
  <si>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</si>
  <si>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</si>
  <si>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</si>
  <si>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</si>
  <si>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</si>
  <si>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</si>
  <si>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</si>
  <si>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</si>
  <si>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</si>
  <si>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</si>
  <si>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</si>
  <si>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</si>
  <si>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</si>
  <si>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</si>
  <si>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</si>
  <si>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</si>
  <si>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</si>
  <si>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</si>
  <si>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</si>
  <si>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</si>
  <si>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</si>
  <si>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</si>
  <si>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</si>
  <si>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</si>
  <si>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</si>
  <si>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</si>
  <si>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</si>
  <si>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</si>
  <si>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</si>
  <si>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</si>
  <si>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</si>
  <si>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</si>
  <si>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</si>
  <si>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</si>
  <si>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</si>
  <si>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</si>
  <si>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 xml:space="preserve">DJEČJI DOM RUŽA PETROVIĆ </t>
  </si>
  <si>
    <t>PINA BUDICINA 17, PULA</t>
  </si>
  <si>
    <t>222-106</t>
  </si>
  <si>
    <t>GRABAR SANJA</t>
  </si>
  <si>
    <t>382-929</t>
  </si>
  <si>
    <t>BELOŠEVIĆ DAVORKA</t>
  </si>
  <si>
    <t>DA</t>
  </si>
  <si>
    <t>sanja.grabar@socskrb.hr</t>
  </si>
  <si>
    <t>domzadjecupula@gmail.com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</si>
</sst>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8" fillId="0" borderId="38" xfId="0" applyNumberFormat="1" applyFont="1" applyFill="1" applyBorder="1" applyAlignment="1" applyProtection="1">
      <alignment horizontal="right" vertical="center"/>
      <protection hidden="1"/>
    </xf>
    <xf numFmtId="165"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65"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65"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64" fontId="55" fillId="0" borderId="25" xfId="2" applyNumberFormat="1" applyFont="1" applyFill="1" applyBorder="1" applyAlignment="1" applyProtection="1">
      <alignment horizontal="center" vertical="center" wrapText="1"/>
      <protection hidden="1"/>
    </xf>
    <xf numFmtId="164" fontId="55" fillId="0" borderId="23" xfId="2" applyNumberFormat="1" applyFont="1" applyFill="1" applyBorder="1" applyAlignment="1" applyProtection="1">
      <alignment horizontal="center" vertical="center" wrapText="1"/>
      <protection hidden="1"/>
    </xf>
    <xf numFmtId="164"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wrapText="1"/>
      <protection hidden="1"/>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70" fillId="0" borderId="100"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3" fillId="0" borderId="0" xfId="0" applyFont="1" applyFill="1" applyAlignment="1" applyProtection="1">
      <alignment horizontal="center" wrapTex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28" fillId="0" borderId="0" xfId="0" applyNumberFormat="1" applyFont="1" applyFill="1" applyBorder="1" applyAlignment="1" applyProtection="1">
      <alignment horizontal="right" vertical="top"/>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8" fillId="7" borderId="127" xfId="6" applyNumberFormat="1" applyFont="1" applyFill="1" applyBorder="1" applyAlignment="1" applyProtection="1">
      <alignment horizontal="center" vertical="center" wrapText="1"/>
      <protection hidden="1"/>
    </xf>
    <xf numFmtId="0" fontId="78" fillId="7" borderId="127"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48" customWidth="1"/>
    <col min="11" max="12" width="17.5703125" style="50" customWidth="1"/>
    <col min="13" max="16384" width="9.140625" style="47"/>
  </cols>
  <sheetData>
    <row r="1" spans="1:12" x14ac:dyDescent="0.2">
      <c r="A1" s="48" t="s">
        <v>1719</v>
      </c>
      <c r="B1" s="48" t="s">
        <v>758</v>
      </c>
      <c r="C1" s="48" t="s">
        <v>3511</v>
      </c>
      <c r="D1" s="48" t="s">
        <v>3512</v>
      </c>
      <c r="E1" s="48" t="s">
        <v>3513</v>
      </c>
      <c r="F1" s="48" t="s">
        <v>3514</v>
      </c>
      <c r="G1" s="49" t="s">
        <v>1974</v>
      </c>
      <c r="H1" s="49" t="s">
        <v>524</v>
      </c>
      <c r="I1" s="49" t="s">
        <v>640</v>
      </c>
      <c r="J1" s="348" t="s">
        <v>1626</v>
      </c>
      <c r="K1" s="50" t="s">
        <v>1627</v>
      </c>
      <c r="L1" s="50" t="s">
        <v>1628</v>
      </c>
    </row>
    <row r="2" spans="1:12" x14ac:dyDescent="0.2">
      <c r="A2" s="61">
        <v>151</v>
      </c>
      <c r="B2" s="62">
        <f>PRRAS!C12</f>
        <v>1</v>
      </c>
      <c r="C2" s="62">
        <f>PRRAS!D12</f>
        <v>3909837</v>
      </c>
      <c r="D2" s="62">
        <f>PRRAS!E12</f>
        <v>4542655</v>
      </c>
      <c r="E2" s="62">
        <v>0</v>
      </c>
      <c r="F2" s="62">
        <v>0</v>
      </c>
      <c r="G2" s="63">
        <f t="shared" ref="G2:G65" si="0">(B2/1000)*(C2*1+D2*2)</f>
        <v>12995.147000000001</v>
      </c>
      <c r="H2" s="63">
        <f t="shared" ref="H2:H65" si="1">ABS(C2-ROUND(C2,0))+ABS(D2-ROUND(D2,0))</f>
        <v>0</v>
      </c>
      <c r="I2" s="64">
        <v>0</v>
      </c>
      <c r="J2" s="348" t="s">
        <v>1586</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48" t="s">
        <v>2802</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48" t="s">
        <v>1587</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48" t="s">
        <v>1588</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c r="J6" s="348" t="s">
        <v>836</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c r="J7" s="348" t="s">
        <v>3775</v>
      </c>
      <c r="K7" s="50" t="str">
        <f>TRIM(RefStr!F6)</f>
        <v>2019-12</v>
      </c>
      <c r="L7" s="50">
        <f>IF(RefStr!F6&lt;&gt;0,100*INT(VALUE(MID(RefStr!F6,1,4)))+INT(VALUE(MID(RefStr!F6,6,2))), 0)</f>
        <v>201912</v>
      </c>
    </row>
    <row r="8" spans="1:12" x14ac:dyDescent="0.2">
      <c r="A8" s="56">
        <v>151</v>
      </c>
      <c r="B8" s="57">
        <f>PRRAS!C18</f>
        <v>7</v>
      </c>
      <c r="C8" s="57">
        <f>PRRAS!D18</f>
        <v>0</v>
      </c>
      <c r="D8" s="57">
        <f>PRRAS!E18</f>
        <v>0</v>
      </c>
      <c r="E8" s="57">
        <v>0</v>
      </c>
      <c r="F8" s="57">
        <v>0</v>
      </c>
      <c r="G8" s="58">
        <f t="shared" si="0"/>
        <v>0</v>
      </c>
      <c r="H8" s="58">
        <f t="shared" si="1"/>
        <v>0</v>
      </c>
      <c r="I8" s="59"/>
      <c r="J8" s="348" t="s">
        <v>3773</v>
      </c>
      <c r="K8" s="50" t="str">
        <f>TEXT(RefStr!K10,"YYYYMMDD")</f>
        <v>20190101</v>
      </c>
      <c r="L8" s="50">
        <f>YEAR(RefStr!K10)*10000+MONTH(RefStr!K10)*100+DAY(RefStr!K10)</f>
        <v>20190101</v>
      </c>
    </row>
    <row r="9" spans="1:12" x14ac:dyDescent="0.2">
      <c r="A9" s="56">
        <v>151</v>
      </c>
      <c r="B9" s="57">
        <f>PRRAS!C19</f>
        <v>8</v>
      </c>
      <c r="C9" s="57">
        <f>PRRAS!D19</f>
        <v>0</v>
      </c>
      <c r="D9" s="57">
        <f>PRRAS!E19</f>
        <v>0</v>
      </c>
      <c r="E9" s="57">
        <v>0</v>
      </c>
      <c r="F9" s="57">
        <v>0</v>
      </c>
      <c r="G9" s="58">
        <f t="shared" si="0"/>
        <v>0</v>
      </c>
      <c r="H9" s="58">
        <f t="shared" si="1"/>
        <v>0</v>
      </c>
      <c r="I9" s="59"/>
      <c r="J9" s="348" t="s">
        <v>3774</v>
      </c>
      <c r="K9" s="50" t="str">
        <f>TEXT(RefStr!K12,"YYYYMMDD")</f>
        <v>20191231</v>
      </c>
      <c r="L9" s="50">
        <f>YEAR(RefStr!K12)*10000+MONTH(RefStr!K12)*100+DAY(RefStr!K12)</f>
        <v>20191231</v>
      </c>
    </row>
    <row r="10" spans="1:12" x14ac:dyDescent="0.2">
      <c r="A10" s="56">
        <v>151</v>
      </c>
      <c r="B10" s="57">
        <f>PRRAS!C20</f>
        <v>9</v>
      </c>
      <c r="C10" s="57">
        <f>PRRAS!D20</f>
        <v>0</v>
      </c>
      <c r="D10" s="57">
        <f>PRRAS!E20</f>
        <v>0</v>
      </c>
      <c r="E10" s="57">
        <v>0</v>
      </c>
      <c r="F10" s="57">
        <v>0</v>
      </c>
      <c r="G10" s="58">
        <f t="shared" si="0"/>
        <v>0</v>
      </c>
      <c r="H10" s="58">
        <f t="shared" si="1"/>
        <v>0</v>
      </c>
      <c r="I10" s="59"/>
      <c r="J10" s="348" t="s">
        <v>1629</v>
      </c>
      <c r="K10" s="50" t="str">
        <f>TEXT(RefStr!B6,"00000")</f>
        <v>07155</v>
      </c>
      <c r="L10" s="50">
        <f>INT(VALUE(RefStr!B6))</f>
        <v>7155</v>
      </c>
    </row>
    <row r="11" spans="1:12" x14ac:dyDescent="0.2">
      <c r="A11" s="56">
        <v>151</v>
      </c>
      <c r="B11" s="57">
        <f>PRRAS!C21</f>
        <v>10</v>
      </c>
      <c r="C11" s="57">
        <f>PRRAS!D21</f>
        <v>0</v>
      </c>
      <c r="D11" s="57">
        <f>PRRAS!E21</f>
        <v>0</v>
      </c>
      <c r="E11" s="57">
        <v>0</v>
      </c>
      <c r="F11" s="57">
        <v>0</v>
      </c>
      <c r="G11" s="58">
        <f t="shared" si="0"/>
        <v>0</v>
      </c>
      <c r="H11" s="58">
        <f t="shared" si="1"/>
        <v>0</v>
      </c>
      <c r="I11" s="59"/>
      <c r="J11" s="348" t="s">
        <v>462</v>
      </c>
      <c r="K11" s="50" t="str">
        <f>TEXT(RefStr!B8,"00000000")</f>
        <v>03203824</v>
      </c>
      <c r="L11" s="50">
        <f>INT(VALUE(RefStr!B8))</f>
        <v>3203824</v>
      </c>
    </row>
    <row r="12" spans="1:12" x14ac:dyDescent="0.2">
      <c r="A12" s="56">
        <v>151</v>
      </c>
      <c r="B12" s="57">
        <f>PRRAS!C22</f>
        <v>11</v>
      </c>
      <c r="C12" s="57">
        <f>PRRAS!D22</f>
        <v>0</v>
      </c>
      <c r="D12" s="57">
        <f>PRRAS!E22</f>
        <v>0</v>
      </c>
      <c r="E12" s="57">
        <v>0</v>
      </c>
      <c r="F12" s="57">
        <v>0</v>
      </c>
      <c r="G12" s="58">
        <f t="shared" si="0"/>
        <v>0</v>
      </c>
      <c r="H12" s="58">
        <f t="shared" si="1"/>
        <v>0</v>
      </c>
      <c r="I12" s="59"/>
      <c r="J12" s="348" t="s">
        <v>3766</v>
      </c>
      <c r="K12" s="50" t="str">
        <f>TRIM(RefStr!B10)</f>
        <v>DJEČJI DOM RUŽA PETROVIĆ</v>
      </c>
      <c r="L12" s="50">
        <f>LEN(Skriveni!K12)</f>
        <v>24</v>
      </c>
    </row>
    <row r="13" spans="1:12" x14ac:dyDescent="0.2">
      <c r="A13" s="56">
        <v>151</v>
      </c>
      <c r="B13" s="57">
        <f>PRRAS!C23</f>
        <v>12</v>
      </c>
      <c r="C13" s="57">
        <f>PRRAS!D23</f>
        <v>0</v>
      </c>
      <c r="D13" s="57">
        <f>PRRAS!E23</f>
        <v>0</v>
      </c>
      <c r="E13" s="57">
        <v>0</v>
      </c>
      <c r="F13" s="57">
        <v>0</v>
      </c>
      <c r="G13" s="58">
        <f t="shared" si="0"/>
        <v>0</v>
      </c>
      <c r="H13" s="58">
        <f t="shared" si="1"/>
        <v>0</v>
      </c>
      <c r="I13" s="59"/>
      <c r="J13" s="348" t="s">
        <v>3767</v>
      </c>
      <c r="K13" s="50" t="str">
        <f>TEXT(RefStr!B12,"00000")</f>
        <v>52100</v>
      </c>
      <c r="L13" s="50">
        <f>INT(VALUE(RefStr!B12))</f>
        <v>52100</v>
      </c>
    </row>
    <row r="14" spans="1:12" x14ac:dyDescent="0.2">
      <c r="A14" s="56">
        <v>151</v>
      </c>
      <c r="B14" s="57">
        <f>PRRAS!C24</f>
        <v>13</v>
      </c>
      <c r="C14" s="57">
        <f>PRRAS!D24</f>
        <v>0</v>
      </c>
      <c r="D14" s="57">
        <f>PRRAS!E24</f>
        <v>0</v>
      </c>
      <c r="E14" s="57">
        <v>0</v>
      </c>
      <c r="F14" s="57">
        <v>0</v>
      </c>
      <c r="G14" s="58">
        <f t="shared" si="0"/>
        <v>0</v>
      </c>
      <c r="H14" s="58">
        <f t="shared" si="1"/>
        <v>0</v>
      </c>
      <c r="I14" s="59"/>
      <c r="J14" s="348" t="s">
        <v>3768</v>
      </c>
      <c r="K14" s="50" t="str">
        <f>TRIM(RefStr!C12)</f>
        <v>PULA</v>
      </c>
      <c r="L14" s="50">
        <f>LEN(Skriveni!K14)</f>
        <v>4</v>
      </c>
    </row>
    <row r="15" spans="1:12" x14ac:dyDescent="0.2">
      <c r="A15" s="56">
        <v>151</v>
      </c>
      <c r="B15" s="57">
        <f>PRRAS!C25</f>
        <v>14</v>
      </c>
      <c r="C15" s="57">
        <f>PRRAS!D25</f>
        <v>0</v>
      </c>
      <c r="D15" s="57">
        <f>PRRAS!E25</f>
        <v>0</v>
      </c>
      <c r="E15" s="57">
        <v>0</v>
      </c>
      <c r="F15" s="57">
        <v>0</v>
      </c>
      <c r="G15" s="58">
        <f t="shared" si="0"/>
        <v>0</v>
      </c>
      <c r="H15" s="58">
        <f t="shared" si="1"/>
        <v>0</v>
      </c>
      <c r="I15" s="59"/>
      <c r="J15" s="348" t="s">
        <v>3769</v>
      </c>
      <c r="K15" s="50" t="str">
        <f>TRIM(RefStr!B14)</f>
        <v>PINA BUDICINA 17, PULA</v>
      </c>
      <c r="L15" s="50">
        <f>LEN(Skriveni!K15)</f>
        <v>22</v>
      </c>
    </row>
    <row r="16" spans="1:12" x14ac:dyDescent="0.2">
      <c r="A16" s="56">
        <v>151</v>
      </c>
      <c r="B16" s="57">
        <f>PRRAS!C26</f>
        <v>15</v>
      </c>
      <c r="C16" s="57">
        <f>PRRAS!D26</f>
        <v>0</v>
      </c>
      <c r="D16" s="57">
        <f>PRRAS!E26</f>
        <v>0</v>
      </c>
      <c r="E16" s="57">
        <v>0</v>
      </c>
      <c r="F16" s="57">
        <v>0</v>
      </c>
      <c r="G16" s="58">
        <f t="shared" si="0"/>
        <v>0</v>
      </c>
      <c r="H16" s="58">
        <f t="shared" si="1"/>
        <v>0</v>
      </c>
      <c r="I16" s="59"/>
      <c r="J16" s="348" t="s">
        <v>1040</v>
      </c>
      <c r="K16" s="50" t="str">
        <f>TEXT(RefStr!B16,"00")</f>
        <v>11</v>
      </c>
      <c r="L16" s="50">
        <f>INT(VALUE(RefStr!B16))</f>
        <v>11</v>
      </c>
    </row>
    <row r="17" spans="1:12" x14ac:dyDescent="0.2">
      <c r="A17" s="56">
        <v>151</v>
      </c>
      <c r="B17" s="57">
        <f>PRRAS!C27</f>
        <v>16</v>
      </c>
      <c r="C17" s="57">
        <f>PRRAS!D27</f>
        <v>0</v>
      </c>
      <c r="D17" s="57">
        <f>PRRAS!E27</f>
        <v>0</v>
      </c>
      <c r="E17" s="57">
        <v>0</v>
      </c>
      <c r="F17" s="57">
        <v>0</v>
      </c>
      <c r="G17" s="58">
        <f t="shared" si="0"/>
        <v>0</v>
      </c>
      <c r="H17" s="58">
        <f t="shared" si="1"/>
        <v>0</v>
      </c>
      <c r="I17" s="59"/>
      <c r="J17" s="348" t="s">
        <v>3770</v>
      </c>
      <c r="K17" s="50" t="str">
        <f>TEXT(RefStr!B18,"0000")</f>
        <v>8790</v>
      </c>
      <c r="L17" s="50">
        <f>INT(VALUE(RefStr!B18))</f>
        <v>8790</v>
      </c>
    </row>
    <row r="18" spans="1:12" x14ac:dyDescent="0.2">
      <c r="A18" s="56">
        <v>151</v>
      </c>
      <c r="B18" s="57">
        <f>PRRAS!C28</f>
        <v>17</v>
      </c>
      <c r="C18" s="57">
        <f>PRRAS!D28</f>
        <v>0</v>
      </c>
      <c r="D18" s="57">
        <f>PRRAS!E28</f>
        <v>0</v>
      </c>
      <c r="E18" s="57">
        <v>0</v>
      </c>
      <c r="F18" s="57">
        <v>0</v>
      </c>
      <c r="G18" s="58">
        <f t="shared" si="0"/>
        <v>0</v>
      </c>
      <c r="H18" s="58">
        <f t="shared" si="1"/>
        <v>0</v>
      </c>
      <c r="I18" s="59"/>
      <c r="J18" s="348" t="s">
        <v>3003</v>
      </c>
      <c r="K18" s="50" t="str">
        <f>TEXT(RefStr!B20,"000")</f>
        <v>102</v>
      </c>
      <c r="L18" s="50">
        <f>INT(VALUE(RefStr!B20))</f>
        <v>102</v>
      </c>
    </row>
    <row r="19" spans="1:12" x14ac:dyDescent="0.2">
      <c r="A19" s="56">
        <v>151</v>
      </c>
      <c r="B19" s="57">
        <f>PRRAS!C29</f>
        <v>18</v>
      </c>
      <c r="C19" s="57">
        <f>PRRAS!D29</f>
        <v>0</v>
      </c>
      <c r="D19" s="57">
        <f>PRRAS!E29</f>
        <v>0</v>
      </c>
      <c r="E19" s="57">
        <v>0</v>
      </c>
      <c r="F19" s="57">
        <v>0</v>
      </c>
      <c r="G19" s="58">
        <f t="shared" si="0"/>
        <v>0</v>
      </c>
      <c r="H19" s="58">
        <f t="shared" si="1"/>
        <v>0</v>
      </c>
      <c r="I19" s="59"/>
      <c r="J19" s="348" t="s">
        <v>3771</v>
      </c>
      <c r="K19" s="50" t="str">
        <f>TEXT(RefStr!B22,"000")</f>
        <v>359</v>
      </c>
      <c r="L19" s="50">
        <f>INT(VALUE(RefStr!B22))</f>
        <v>359</v>
      </c>
    </row>
    <row r="20" spans="1:12" x14ac:dyDescent="0.2">
      <c r="A20" s="56">
        <v>151</v>
      </c>
      <c r="B20" s="57">
        <f>PRRAS!C30</f>
        <v>19</v>
      </c>
      <c r="C20" s="57">
        <f>PRRAS!D30</f>
        <v>0</v>
      </c>
      <c r="D20" s="57">
        <f>PRRAS!E30</f>
        <v>0</v>
      </c>
      <c r="E20" s="57">
        <v>0</v>
      </c>
      <c r="F20" s="57">
        <v>0</v>
      </c>
      <c r="G20" s="58">
        <f t="shared" si="0"/>
        <v>0</v>
      </c>
      <c r="H20" s="58">
        <f t="shared" si="1"/>
        <v>0</v>
      </c>
      <c r="I20" s="59"/>
      <c r="J20" s="348" t="s">
        <v>3772</v>
      </c>
      <c r="K20" s="50" t="str">
        <f>IF(ISNUMBER(RefStr!H2), TEXT(RefStr!H2, "00"),"00")</f>
        <v>18</v>
      </c>
      <c r="L20" s="50">
        <f>IF(ISERROR(RefStr!H2),0,INT(VALUE(RefStr!H2)))</f>
        <v>18</v>
      </c>
    </row>
    <row r="21" spans="1:12" x14ac:dyDescent="0.2">
      <c r="A21" s="56">
        <v>151</v>
      </c>
      <c r="B21" s="57">
        <f>PRRAS!C31</f>
        <v>20</v>
      </c>
      <c r="C21" s="57">
        <f>PRRAS!D31</f>
        <v>0</v>
      </c>
      <c r="D21" s="57">
        <f>PRRAS!E31</f>
        <v>0</v>
      </c>
      <c r="E21" s="57">
        <v>0</v>
      </c>
      <c r="F21" s="57">
        <v>0</v>
      </c>
      <c r="G21" s="58">
        <f t="shared" si="0"/>
        <v>0</v>
      </c>
      <c r="H21" s="58">
        <f t="shared" si="1"/>
        <v>0</v>
      </c>
      <c r="I21" s="59"/>
      <c r="J21" s="348" t="s">
        <v>4065</v>
      </c>
      <c r="K21" s="50" t="str">
        <f>TEXT(RefStr!K14, "00000000000")</f>
        <v>27209159252</v>
      </c>
      <c r="L21" s="50">
        <f>INT(VALUE(RefStr!K14))</f>
        <v>27209159252</v>
      </c>
    </row>
    <row r="22" spans="1:12" x14ac:dyDescent="0.2">
      <c r="A22" s="56">
        <v>151</v>
      </c>
      <c r="B22" s="57">
        <f>PRRAS!C32</f>
        <v>21</v>
      </c>
      <c r="C22" s="57">
        <f>PRRAS!D32</f>
        <v>0</v>
      </c>
      <c r="D22" s="57">
        <f>PRRAS!E32</f>
        <v>0</v>
      </c>
      <c r="E22" s="57">
        <v>0</v>
      </c>
      <c r="F22" s="57">
        <v>0</v>
      </c>
      <c r="G22" s="58">
        <f t="shared" si="0"/>
        <v>0</v>
      </c>
      <c r="H22" s="58">
        <f t="shared" si="1"/>
        <v>0</v>
      </c>
      <c r="I22" s="59"/>
      <c r="J22" s="348" t="s">
        <v>4066</v>
      </c>
      <c r="K22" s="50" t="str">
        <f>TRIM(RefStr!H25)</f>
        <v>GRABAR SANJA</v>
      </c>
      <c r="L22" s="50">
        <f>LEN(RefStr!H25)</f>
        <v>12</v>
      </c>
    </row>
    <row r="23" spans="1:12" x14ac:dyDescent="0.2">
      <c r="A23" s="56">
        <v>151</v>
      </c>
      <c r="B23" s="57">
        <f>PRRAS!C33</f>
        <v>22</v>
      </c>
      <c r="C23" s="57">
        <f>PRRAS!D33</f>
        <v>0</v>
      </c>
      <c r="D23" s="57">
        <f>PRRAS!E33</f>
        <v>0</v>
      </c>
      <c r="E23" s="57">
        <v>0</v>
      </c>
      <c r="F23" s="57">
        <v>0</v>
      </c>
      <c r="G23" s="58">
        <f t="shared" si="0"/>
        <v>0</v>
      </c>
      <c r="H23" s="58">
        <f t="shared" si="1"/>
        <v>0</v>
      </c>
      <c r="I23" s="59"/>
      <c r="J23" s="348" t="s">
        <v>4067</v>
      </c>
      <c r="K23" s="50" t="str">
        <f>TRIM(RefStr!H27)</f>
        <v>222-106</v>
      </c>
      <c r="L23" s="50">
        <f>LEN(RefStr!H27)</f>
        <v>7</v>
      </c>
    </row>
    <row r="24" spans="1:12" x14ac:dyDescent="0.2">
      <c r="A24" s="56">
        <v>151</v>
      </c>
      <c r="B24" s="57">
        <f>PRRAS!C34</f>
        <v>23</v>
      </c>
      <c r="C24" s="57">
        <f>PRRAS!D34</f>
        <v>0</v>
      </c>
      <c r="D24" s="57">
        <f>PRRAS!E34</f>
        <v>0</v>
      </c>
      <c r="E24" s="57">
        <v>0</v>
      </c>
      <c r="F24" s="57">
        <v>0</v>
      </c>
      <c r="G24" s="58">
        <f t="shared" si="0"/>
        <v>0</v>
      </c>
      <c r="H24" s="58">
        <f t="shared" si="1"/>
        <v>0</v>
      </c>
      <c r="I24" s="59"/>
      <c r="J24" s="348" t="s">
        <v>4068</v>
      </c>
      <c r="K24" s="50" t="str">
        <f>TRIM(RefStr!K27)</f>
        <v>382-929</v>
      </c>
      <c r="L24" s="50">
        <f>LEN(RefStr!K27)</f>
        <v>7</v>
      </c>
    </row>
    <row r="25" spans="1:12" x14ac:dyDescent="0.2">
      <c r="A25" s="56">
        <v>151</v>
      </c>
      <c r="B25" s="57">
        <f>PRRAS!C35</f>
        <v>24</v>
      </c>
      <c r="C25" s="57">
        <f>PRRAS!D35</f>
        <v>0</v>
      </c>
      <c r="D25" s="57">
        <f>PRRAS!E35</f>
        <v>0</v>
      </c>
      <c r="E25" s="57">
        <v>0</v>
      </c>
      <c r="F25" s="57">
        <v>0</v>
      </c>
      <c r="G25" s="58">
        <f t="shared" si="0"/>
        <v>0</v>
      </c>
      <c r="H25" s="58">
        <f t="shared" si="1"/>
        <v>0</v>
      </c>
      <c r="I25" s="59"/>
      <c r="J25" s="348" t="s">
        <v>4069</v>
      </c>
      <c r="K25" s="50" t="str">
        <f>TRIM(RefStr!H29)</f>
        <v>sanja.grabar@socskrb.hr</v>
      </c>
      <c r="L25" s="50">
        <f>LEN(RefStr!H29)</f>
        <v>23</v>
      </c>
    </row>
    <row r="26" spans="1:12" x14ac:dyDescent="0.2">
      <c r="A26" s="56">
        <v>151</v>
      </c>
      <c r="B26" s="57">
        <f>PRRAS!C36</f>
        <v>25</v>
      </c>
      <c r="C26" s="57">
        <f>PRRAS!D36</f>
        <v>0</v>
      </c>
      <c r="D26" s="57">
        <f>PRRAS!E36</f>
        <v>0</v>
      </c>
      <c r="E26" s="57">
        <v>0</v>
      </c>
      <c r="F26" s="57">
        <v>0</v>
      </c>
      <c r="G26" s="58">
        <f t="shared" si="0"/>
        <v>0</v>
      </c>
      <c r="H26" s="58">
        <f t="shared" si="1"/>
        <v>0</v>
      </c>
      <c r="I26" s="59"/>
      <c r="J26" s="348" t="s">
        <v>4070</v>
      </c>
      <c r="K26" s="50" t="str">
        <f>TRIM(RefStr!H31)</f>
        <v>domzadjecupula@gmail.com</v>
      </c>
      <c r="L26" s="50">
        <f>LEN(RefStr!H31)</f>
        <v>24</v>
      </c>
    </row>
    <row r="27" spans="1:12" x14ac:dyDescent="0.2">
      <c r="A27" s="56">
        <v>151</v>
      </c>
      <c r="B27" s="57">
        <f>PRRAS!C37</f>
        <v>26</v>
      </c>
      <c r="C27" s="57">
        <f>PRRAS!D37</f>
        <v>0</v>
      </c>
      <c r="D27" s="57">
        <f>PRRAS!E37</f>
        <v>0</v>
      </c>
      <c r="E27" s="57">
        <v>0</v>
      </c>
      <c r="F27" s="57">
        <v>0</v>
      </c>
      <c r="G27" s="58">
        <f t="shared" si="0"/>
        <v>0</v>
      </c>
      <c r="H27" s="58">
        <f t="shared" si="1"/>
        <v>0</v>
      </c>
      <c r="I27" s="59"/>
      <c r="J27" s="348" t="s">
        <v>4071</v>
      </c>
      <c r="K27" s="50" t="str">
        <f>TRIM(RefStr!H33)</f>
        <v>BELOŠEVIĆ DAVORKA</v>
      </c>
      <c r="L27" s="50">
        <f>LEN(RefStr!H33)</f>
        <v>17</v>
      </c>
    </row>
    <row r="28" spans="1:12" x14ac:dyDescent="0.2">
      <c r="A28" s="56">
        <v>151</v>
      </c>
      <c r="B28" s="57">
        <f>PRRAS!C38</f>
        <v>27</v>
      </c>
      <c r="C28" s="57">
        <f>PRRAS!D38</f>
        <v>0</v>
      </c>
      <c r="D28" s="57">
        <f>PRRAS!E38</f>
        <v>0</v>
      </c>
      <c r="E28" s="57">
        <v>0</v>
      </c>
      <c r="F28" s="57">
        <v>0</v>
      </c>
      <c r="G28" s="58">
        <f t="shared" si="0"/>
        <v>0</v>
      </c>
      <c r="H28" s="58">
        <f t="shared" si="1"/>
        <v>0</v>
      </c>
      <c r="I28" s="59"/>
      <c r="J28" s="348" t="s">
        <v>4072</v>
      </c>
      <c r="K28" s="50" t="str">
        <f>TEXT(SUM(G2:G1561),"#.##0,00")</f>
        <v>87.137.809,46</v>
      </c>
      <c r="L28" s="50">
        <f>SUM(G2:G1561)</f>
        <v>87137809.463</v>
      </c>
    </row>
    <row r="29" spans="1:12" x14ac:dyDescent="0.2">
      <c r="A29" s="56">
        <v>151</v>
      </c>
      <c r="B29" s="57">
        <f>PRRAS!C39</f>
        <v>28</v>
      </c>
      <c r="C29" s="57">
        <f>PRRAS!D39</f>
        <v>0</v>
      </c>
      <c r="D29" s="57">
        <f>PRRAS!E39</f>
        <v>0</v>
      </c>
      <c r="E29" s="57">
        <v>0</v>
      </c>
      <c r="F29" s="57">
        <v>0</v>
      </c>
      <c r="G29" s="58">
        <f t="shared" si="0"/>
        <v>0</v>
      </c>
      <c r="H29" s="58">
        <f t="shared" si="1"/>
        <v>0</v>
      </c>
      <c r="I29" s="59"/>
      <c r="J29" s="348" t="s">
        <v>524</v>
      </c>
      <c r="K29" s="50" t="str">
        <f>IF(SUM(H2:H1561)&lt;&gt;0,"LIPE","NULA")</f>
        <v>NULA</v>
      </c>
      <c r="L29" s="50">
        <f>SUM(H2:H1561)</f>
        <v>0</v>
      </c>
    </row>
    <row r="30" spans="1:12" x14ac:dyDescent="0.2">
      <c r="A30" s="56">
        <v>151</v>
      </c>
      <c r="B30" s="57">
        <f>PRRAS!C40</f>
        <v>29</v>
      </c>
      <c r="C30" s="57">
        <f>PRRAS!D40</f>
        <v>0</v>
      </c>
      <c r="D30" s="57">
        <f>PRRAS!E40</f>
        <v>0</v>
      </c>
      <c r="E30" s="57">
        <v>0</v>
      </c>
      <c r="F30" s="57">
        <v>0</v>
      </c>
      <c r="G30" s="58">
        <f t="shared" si="0"/>
        <v>0</v>
      </c>
      <c r="H30" s="58">
        <f t="shared" si="1"/>
        <v>0</v>
      </c>
      <c r="I30" s="59"/>
      <c r="J30" s="348" t="s">
        <v>2561</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c r="J31" s="348" t="s">
        <v>837</v>
      </c>
      <c r="K31" s="348" t="s">
        <v>4207</v>
      </c>
      <c r="L31" s="50">
        <v>508</v>
      </c>
    </row>
    <row r="32" spans="1:12" x14ac:dyDescent="0.2">
      <c r="A32" s="56">
        <v>151</v>
      </c>
      <c r="B32" s="57">
        <f>PRRAS!C42</f>
        <v>31</v>
      </c>
      <c r="C32" s="57">
        <f>PRRAS!D42</f>
        <v>0</v>
      </c>
      <c r="D32" s="57">
        <f>PRRAS!E42</f>
        <v>0</v>
      </c>
      <c r="E32" s="57">
        <v>0</v>
      </c>
      <c r="F32" s="57">
        <v>0</v>
      </c>
      <c r="G32" s="58">
        <f t="shared" si="0"/>
        <v>0</v>
      </c>
      <c r="H32" s="58">
        <f t="shared" si="1"/>
        <v>0</v>
      </c>
      <c r="I32" s="59"/>
      <c r="J32" s="348" t="s">
        <v>3419</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c r="J33" s="348" t="s">
        <v>4189</v>
      </c>
      <c r="K33" s="50" t="s">
        <v>3002</v>
      </c>
      <c r="L33" s="50">
        <f>PRRAS!E4</f>
        <v>66469019.10899999</v>
      </c>
    </row>
    <row r="34" spans="1:12" x14ac:dyDescent="0.2">
      <c r="A34" s="56">
        <v>151</v>
      </c>
      <c r="B34" s="57">
        <f>PRRAS!C44</f>
        <v>33</v>
      </c>
      <c r="C34" s="57">
        <f>PRRAS!D44</f>
        <v>0</v>
      </c>
      <c r="D34" s="57">
        <f>PRRAS!E44</f>
        <v>0</v>
      </c>
      <c r="E34" s="57">
        <v>0</v>
      </c>
      <c r="F34" s="57">
        <v>0</v>
      </c>
      <c r="G34" s="58">
        <f t="shared" si="0"/>
        <v>0</v>
      </c>
      <c r="H34" s="58">
        <f t="shared" si="1"/>
        <v>0</v>
      </c>
      <c r="I34" s="59"/>
      <c r="J34" s="348" t="s">
        <v>4190</v>
      </c>
      <c r="K34" s="50" t="s">
        <v>3002</v>
      </c>
      <c r="L34" s="50">
        <f>Bil!E4</f>
        <v>15365199.341000004</v>
      </c>
    </row>
    <row r="35" spans="1:12" x14ac:dyDescent="0.2">
      <c r="A35" s="56">
        <v>151</v>
      </c>
      <c r="B35" s="57">
        <f>PRRAS!C45</f>
        <v>34</v>
      </c>
      <c r="C35" s="57">
        <f>PRRAS!D45</f>
        <v>0</v>
      </c>
      <c r="D35" s="57">
        <f>PRRAS!E45</f>
        <v>0</v>
      </c>
      <c r="E35" s="57">
        <v>0</v>
      </c>
      <c r="F35" s="57">
        <v>0</v>
      </c>
      <c r="G35" s="58">
        <f t="shared" si="0"/>
        <v>0</v>
      </c>
      <c r="H35" s="58">
        <f t="shared" si="1"/>
        <v>0</v>
      </c>
      <c r="I35" s="59"/>
      <c r="J35" s="348" t="s">
        <v>4191</v>
      </c>
      <c r="K35" s="50" t="s">
        <v>3002</v>
      </c>
      <c r="L35" s="50">
        <f>RasF!E4</f>
        <v>4903192.1890000012</v>
      </c>
    </row>
    <row r="36" spans="1:12" x14ac:dyDescent="0.2">
      <c r="A36" s="56">
        <v>151</v>
      </c>
      <c r="B36" s="57">
        <f>PRRAS!C46</f>
        <v>35</v>
      </c>
      <c r="C36" s="57">
        <f>PRRAS!D46</f>
        <v>0</v>
      </c>
      <c r="D36" s="57">
        <f>PRRAS!E46</f>
        <v>0</v>
      </c>
      <c r="E36" s="57">
        <v>0</v>
      </c>
      <c r="F36" s="57">
        <v>0</v>
      </c>
      <c r="G36" s="58">
        <f t="shared" si="0"/>
        <v>0</v>
      </c>
      <c r="H36" s="58">
        <f t="shared" si="1"/>
        <v>0</v>
      </c>
      <c r="I36" s="59"/>
      <c r="J36" s="348" t="s">
        <v>4193</v>
      </c>
      <c r="K36" s="50" t="s">
        <v>3002</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c r="J37" s="348" t="s">
        <v>4192</v>
      </c>
      <c r="K37" s="50" t="s">
        <v>3002</v>
      </c>
      <c r="L37" s="50">
        <f>Obv!C4</f>
        <v>400398.82399999996</v>
      </c>
    </row>
    <row r="38" spans="1:12" x14ac:dyDescent="0.2">
      <c r="A38" s="56">
        <v>151</v>
      </c>
      <c r="B38" s="57">
        <f>PRRAS!C48</f>
        <v>37</v>
      </c>
      <c r="C38" s="57">
        <f>PRRAS!D48</f>
        <v>0</v>
      </c>
      <c r="D38" s="57">
        <f>PRRAS!E48</f>
        <v>0</v>
      </c>
      <c r="E38" s="57">
        <v>0</v>
      </c>
      <c r="F38" s="57">
        <v>0</v>
      </c>
      <c r="G38" s="58">
        <f t="shared" si="0"/>
        <v>0</v>
      </c>
      <c r="H38" s="58">
        <f t="shared" si="1"/>
        <v>0</v>
      </c>
      <c r="I38" s="59"/>
    </row>
    <row r="39" spans="1:12" x14ac:dyDescent="0.2">
      <c r="A39" s="56">
        <v>151</v>
      </c>
      <c r="B39" s="57">
        <f>PRRAS!C49</f>
        <v>38</v>
      </c>
      <c r="C39" s="57">
        <f>PRRAS!D49</f>
        <v>0</v>
      </c>
      <c r="D39" s="57">
        <f>PRRAS!E49</f>
        <v>0</v>
      </c>
      <c r="E39" s="57">
        <v>0</v>
      </c>
      <c r="F39" s="57">
        <v>0</v>
      </c>
      <c r="G39" s="58">
        <f t="shared" si="0"/>
        <v>0</v>
      </c>
      <c r="H39" s="58">
        <f t="shared" si="1"/>
        <v>0</v>
      </c>
      <c r="I39" s="59"/>
    </row>
    <row r="40" spans="1:12" x14ac:dyDescent="0.2">
      <c r="A40" s="56">
        <v>151</v>
      </c>
      <c r="B40" s="57">
        <f>PRRAS!C50</f>
        <v>39</v>
      </c>
      <c r="C40" s="57">
        <f>PRRAS!D50</f>
        <v>0</v>
      </c>
      <c r="D40" s="57">
        <f>PRRAS!E50</f>
        <v>0</v>
      </c>
      <c r="E40" s="57">
        <v>0</v>
      </c>
      <c r="F40" s="57">
        <v>0</v>
      </c>
      <c r="G40" s="58">
        <f t="shared" si="0"/>
        <v>0</v>
      </c>
      <c r="H40" s="58">
        <f t="shared" si="1"/>
        <v>0</v>
      </c>
      <c r="I40" s="59"/>
    </row>
    <row r="41" spans="1:12" x14ac:dyDescent="0.2">
      <c r="A41" s="56">
        <v>151</v>
      </c>
      <c r="B41" s="57">
        <f>PRRAS!C51</f>
        <v>40</v>
      </c>
      <c r="C41" s="57">
        <f>PRRAS!D51</f>
        <v>0</v>
      </c>
      <c r="D41" s="57">
        <f>PRRAS!E51</f>
        <v>0</v>
      </c>
      <c r="E41" s="57">
        <v>0</v>
      </c>
      <c r="F41" s="57">
        <v>0</v>
      </c>
      <c r="G41" s="58">
        <f t="shared" si="0"/>
        <v>0</v>
      </c>
      <c r="H41" s="58">
        <f t="shared" si="1"/>
        <v>0</v>
      </c>
      <c r="I41" s="59"/>
    </row>
    <row r="42" spans="1:12" x14ac:dyDescent="0.2">
      <c r="A42" s="56">
        <v>151</v>
      </c>
      <c r="B42" s="57">
        <f>PRRAS!C52</f>
        <v>41</v>
      </c>
      <c r="C42" s="57">
        <f>PRRAS!D52</f>
        <v>0</v>
      </c>
      <c r="D42" s="57">
        <f>PRRAS!E52</f>
        <v>0</v>
      </c>
      <c r="E42" s="57">
        <v>0</v>
      </c>
      <c r="F42" s="57">
        <v>0</v>
      </c>
      <c r="G42" s="58">
        <f t="shared" si="0"/>
        <v>0</v>
      </c>
      <c r="H42" s="58">
        <f t="shared" si="1"/>
        <v>0</v>
      </c>
      <c r="I42" s="59"/>
    </row>
    <row r="43" spans="1:12" x14ac:dyDescent="0.2">
      <c r="A43" s="56">
        <v>151</v>
      </c>
      <c r="B43" s="57">
        <f>PRRAS!C53</f>
        <v>42</v>
      </c>
      <c r="C43" s="57">
        <f>PRRAS!D53</f>
        <v>0</v>
      </c>
      <c r="D43" s="57">
        <f>PRRAS!E53</f>
        <v>0</v>
      </c>
      <c r="E43" s="57">
        <v>0</v>
      </c>
      <c r="F43" s="57">
        <v>0</v>
      </c>
      <c r="G43" s="58">
        <f t="shared" si="0"/>
        <v>0</v>
      </c>
      <c r="H43" s="58">
        <f t="shared" si="1"/>
        <v>0</v>
      </c>
      <c r="I43" s="59"/>
    </row>
    <row r="44" spans="1:12" x14ac:dyDescent="0.2">
      <c r="A44" s="56">
        <v>151</v>
      </c>
      <c r="B44" s="57">
        <f>PRRAS!C54</f>
        <v>43</v>
      </c>
      <c r="C44" s="57">
        <f>PRRAS!D54</f>
        <v>0</v>
      </c>
      <c r="D44" s="57">
        <f>PRRAS!E54</f>
        <v>0</v>
      </c>
      <c r="E44" s="57">
        <v>0</v>
      </c>
      <c r="F44" s="57">
        <v>0</v>
      </c>
      <c r="G44" s="58">
        <f t="shared" si="0"/>
        <v>0</v>
      </c>
      <c r="H44" s="58">
        <f t="shared" si="1"/>
        <v>0</v>
      </c>
      <c r="I44" s="59"/>
    </row>
    <row r="45" spans="1:12" x14ac:dyDescent="0.2">
      <c r="A45" s="56">
        <v>151</v>
      </c>
      <c r="B45" s="57">
        <f>PRRAS!C55</f>
        <v>44</v>
      </c>
      <c r="C45" s="57">
        <f>PRRAS!D55</f>
        <v>0</v>
      </c>
      <c r="D45" s="57">
        <f>PRRAS!E55</f>
        <v>0</v>
      </c>
      <c r="E45" s="57">
        <v>0</v>
      </c>
      <c r="F45" s="57">
        <v>0</v>
      </c>
      <c r="G45" s="58">
        <f t="shared" si="0"/>
        <v>0</v>
      </c>
      <c r="H45" s="58">
        <f t="shared" si="1"/>
        <v>0</v>
      </c>
      <c r="I45" s="59"/>
    </row>
    <row r="46" spans="1:12" x14ac:dyDescent="0.2">
      <c r="A46" s="56">
        <v>151</v>
      </c>
      <c r="B46" s="57">
        <f>PRRAS!C56</f>
        <v>45</v>
      </c>
      <c r="C46" s="57">
        <f>PRRAS!D56</f>
        <v>4234</v>
      </c>
      <c r="D46" s="57">
        <f>PRRAS!E56</f>
        <v>69375</v>
      </c>
      <c r="E46" s="57">
        <v>0</v>
      </c>
      <c r="F46" s="57">
        <v>0</v>
      </c>
      <c r="G46" s="58">
        <f t="shared" si="0"/>
        <v>6434.28</v>
      </c>
      <c r="H46" s="58">
        <f t="shared" si="1"/>
        <v>0</v>
      </c>
      <c r="I46" s="59"/>
    </row>
    <row r="47" spans="1:12" x14ac:dyDescent="0.2">
      <c r="A47" s="56">
        <v>151</v>
      </c>
      <c r="B47" s="57">
        <f>PRRAS!C57</f>
        <v>46</v>
      </c>
      <c r="C47" s="57">
        <f>PRRAS!D57</f>
        <v>0</v>
      </c>
      <c r="D47" s="57">
        <f>PRRAS!E57</f>
        <v>0</v>
      </c>
      <c r="E47" s="57">
        <v>0</v>
      </c>
      <c r="F47" s="57">
        <v>0</v>
      </c>
      <c r="G47" s="58">
        <f t="shared" si="0"/>
        <v>0</v>
      </c>
      <c r="H47" s="58">
        <f t="shared" si="1"/>
        <v>0</v>
      </c>
      <c r="I47" s="59"/>
    </row>
    <row r="48" spans="1:12" x14ac:dyDescent="0.2">
      <c r="A48" s="56">
        <v>151</v>
      </c>
      <c r="B48" s="57">
        <f>PRRAS!C58</f>
        <v>47</v>
      </c>
      <c r="C48" s="57">
        <f>PRRAS!D58</f>
        <v>0</v>
      </c>
      <c r="D48" s="57">
        <f>PRRAS!E58</f>
        <v>0</v>
      </c>
      <c r="E48" s="57">
        <v>0</v>
      </c>
      <c r="F48" s="57">
        <v>0</v>
      </c>
      <c r="G48" s="58">
        <f t="shared" si="0"/>
        <v>0</v>
      </c>
      <c r="H48" s="58">
        <f t="shared" si="1"/>
        <v>0</v>
      </c>
      <c r="I48" s="59"/>
    </row>
    <row r="49" spans="1:9" x14ac:dyDescent="0.2">
      <c r="A49" s="56">
        <v>151</v>
      </c>
      <c r="B49" s="57">
        <f>PRRAS!C59</f>
        <v>48</v>
      </c>
      <c r="C49" s="57">
        <f>PRRAS!D59</f>
        <v>0</v>
      </c>
      <c r="D49" s="57">
        <f>PRRAS!E59</f>
        <v>0</v>
      </c>
      <c r="E49" s="57">
        <v>0</v>
      </c>
      <c r="F49" s="57">
        <v>0</v>
      </c>
      <c r="G49" s="58">
        <f t="shared" si="0"/>
        <v>0</v>
      </c>
      <c r="H49" s="58">
        <f t="shared" si="1"/>
        <v>0</v>
      </c>
      <c r="I49" s="59"/>
    </row>
    <row r="50" spans="1:9" x14ac:dyDescent="0.2">
      <c r="A50" s="56">
        <v>151</v>
      </c>
      <c r="B50" s="57">
        <f>PRRAS!C60</f>
        <v>49</v>
      </c>
      <c r="C50" s="57">
        <f>PRRAS!D60</f>
        <v>0</v>
      </c>
      <c r="D50" s="57">
        <f>PRRAS!E60</f>
        <v>0</v>
      </c>
      <c r="E50" s="57">
        <v>0</v>
      </c>
      <c r="F50" s="57">
        <v>0</v>
      </c>
      <c r="G50" s="58">
        <f t="shared" si="0"/>
        <v>0</v>
      </c>
      <c r="H50" s="58">
        <f t="shared" si="1"/>
        <v>0</v>
      </c>
      <c r="I50" s="59"/>
    </row>
    <row r="51" spans="1:9" x14ac:dyDescent="0.2">
      <c r="A51" s="56">
        <v>151</v>
      </c>
      <c r="B51" s="57">
        <f>PRRAS!C61</f>
        <v>50</v>
      </c>
      <c r="C51" s="57">
        <f>PRRAS!D61</f>
        <v>0</v>
      </c>
      <c r="D51" s="57">
        <f>PRRAS!E61</f>
        <v>0</v>
      </c>
      <c r="E51" s="57">
        <v>0</v>
      </c>
      <c r="F51" s="57">
        <v>0</v>
      </c>
      <c r="G51" s="58">
        <f t="shared" si="0"/>
        <v>0</v>
      </c>
      <c r="H51" s="58">
        <f t="shared" si="1"/>
        <v>0</v>
      </c>
      <c r="I51" s="59"/>
    </row>
    <row r="52" spans="1:9" x14ac:dyDescent="0.2">
      <c r="A52" s="56">
        <v>151</v>
      </c>
      <c r="B52" s="57">
        <f>PRRAS!C62</f>
        <v>51</v>
      </c>
      <c r="C52" s="57">
        <f>PRRAS!D62</f>
        <v>0</v>
      </c>
      <c r="D52" s="57">
        <f>PRRAS!E62</f>
        <v>0</v>
      </c>
      <c r="E52" s="57">
        <v>0</v>
      </c>
      <c r="F52" s="57">
        <v>0</v>
      </c>
      <c r="G52" s="58">
        <f t="shared" si="0"/>
        <v>0</v>
      </c>
      <c r="H52" s="58">
        <f t="shared" si="1"/>
        <v>0</v>
      </c>
      <c r="I52" s="59"/>
    </row>
    <row r="53" spans="1:9" x14ac:dyDescent="0.2">
      <c r="A53" s="56">
        <v>151</v>
      </c>
      <c r="B53" s="57">
        <f>PRRAS!C63</f>
        <v>52</v>
      </c>
      <c r="C53" s="57">
        <f>PRRAS!D63</f>
        <v>0</v>
      </c>
      <c r="D53" s="57">
        <f>PRRAS!E63</f>
        <v>0</v>
      </c>
      <c r="E53" s="57">
        <v>0</v>
      </c>
      <c r="F53" s="57">
        <v>0</v>
      </c>
      <c r="G53" s="58">
        <f t="shared" si="0"/>
        <v>0</v>
      </c>
      <c r="H53" s="58">
        <f t="shared" si="1"/>
        <v>0</v>
      </c>
      <c r="I53" s="59"/>
    </row>
    <row r="54" spans="1:9" x14ac:dyDescent="0.2">
      <c r="A54" s="56">
        <v>151</v>
      </c>
      <c r="B54" s="57">
        <f>PRRAS!C64</f>
        <v>53</v>
      </c>
      <c r="C54" s="57">
        <f>PRRAS!D64</f>
        <v>0</v>
      </c>
      <c r="D54" s="57">
        <f>PRRAS!E64</f>
        <v>0</v>
      </c>
      <c r="E54" s="57">
        <v>0</v>
      </c>
      <c r="F54" s="57">
        <v>0</v>
      </c>
      <c r="G54" s="58">
        <f t="shared" si="0"/>
        <v>0</v>
      </c>
      <c r="H54" s="58">
        <f t="shared" si="1"/>
        <v>0</v>
      </c>
      <c r="I54" s="59"/>
    </row>
    <row r="55" spans="1:9" x14ac:dyDescent="0.2">
      <c r="A55" s="56">
        <v>151</v>
      </c>
      <c r="B55" s="57">
        <f>PRRAS!C65</f>
        <v>54</v>
      </c>
      <c r="C55" s="57">
        <f>PRRAS!D65</f>
        <v>0</v>
      </c>
      <c r="D55" s="57">
        <f>PRRAS!E65</f>
        <v>0</v>
      </c>
      <c r="E55" s="57">
        <v>0</v>
      </c>
      <c r="F55" s="57">
        <v>0</v>
      </c>
      <c r="G55" s="58">
        <f t="shared" si="0"/>
        <v>0</v>
      </c>
      <c r="H55" s="58">
        <f t="shared" si="1"/>
        <v>0</v>
      </c>
      <c r="I55" s="59"/>
    </row>
    <row r="56" spans="1:9" x14ac:dyDescent="0.2">
      <c r="A56" s="56">
        <v>151</v>
      </c>
      <c r="B56" s="57">
        <f>PRRAS!C66</f>
        <v>55</v>
      </c>
      <c r="C56" s="57">
        <f>PRRAS!D66</f>
        <v>0</v>
      </c>
      <c r="D56" s="57">
        <f>PRRAS!E66</f>
        <v>0</v>
      </c>
      <c r="E56" s="57">
        <v>0</v>
      </c>
      <c r="F56" s="57">
        <v>0</v>
      </c>
      <c r="G56" s="58">
        <f t="shared" si="0"/>
        <v>0</v>
      </c>
      <c r="H56" s="58">
        <f t="shared" si="1"/>
        <v>0</v>
      </c>
      <c r="I56" s="59"/>
    </row>
    <row r="57" spans="1:9" x14ac:dyDescent="0.2">
      <c r="A57" s="56">
        <v>151</v>
      </c>
      <c r="B57" s="57">
        <f>PRRAS!C67</f>
        <v>56</v>
      </c>
      <c r="C57" s="57">
        <f>PRRAS!D67</f>
        <v>0</v>
      </c>
      <c r="D57" s="57">
        <f>PRRAS!E67</f>
        <v>0</v>
      </c>
      <c r="E57" s="57">
        <v>0</v>
      </c>
      <c r="F57" s="57">
        <v>0</v>
      </c>
      <c r="G57" s="58">
        <f t="shared" si="0"/>
        <v>0</v>
      </c>
      <c r="H57" s="58">
        <f t="shared" si="1"/>
        <v>0</v>
      </c>
      <c r="I57" s="59"/>
    </row>
    <row r="58" spans="1:9" x14ac:dyDescent="0.2">
      <c r="A58" s="56">
        <v>151</v>
      </c>
      <c r="B58" s="57">
        <f>PRRAS!C68</f>
        <v>57</v>
      </c>
      <c r="C58" s="57">
        <f>PRRAS!D68</f>
        <v>0</v>
      </c>
      <c r="D58" s="57">
        <f>PRRAS!E68</f>
        <v>0</v>
      </c>
      <c r="E58" s="57">
        <v>0</v>
      </c>
      <c r="F58" s="57">
        <v>0</v>
      </c>
      <c r="G58" s="58">
        <f t="shared" si="0"/>
        <v>0</v>
      </c>
      <c r="H58" s="58">
        <f t="shared" si="1"/>
        <v>0</v>
      </c>
      <c r="I58" s="59"/>
    </row>
    <row r="59" spans="1:9" x14ac:dyDescent="0.2">
      <c r="A59" s="56">
        <v>151</v>
      </c>
      <c r="B59" s="57">
        <f>PRRAS!C69</f>
        <v>58</v>
      </c>
      <c r="C59" s="57">
        <f>PRRAS!D69</f>
        <v>0</v>
      </c>
      <c r="D59" s="57">
        <f>PRRAS!E69</f>
        <v>0</v>
      </c>
      <c r="E59" s="57">
        <v>0</v>
      </c>
      <c r="F59" s="57">
        <v>0</v>
      </c>
      <c r="G59" s="58">
        <f t="shared" si="0"/>
        <v>0</v>
      </c>
      <c r="H59" s="58">
        <f t="shared" si="1"/>
        <v>0</v>
      </c>
      <c r="I59" s="59"/>
    </row>
    <row r="60" spans="1:9" x14ac:dyDescent="0.2">
      <c r="A60" s="56">
        <v>151</v>
      </c>
      <c r="B60" s="57">
        <f>PRRAS!C70</f>
        <v>59</v>
      </c>
      <c r="C60" s="57">
        <f>PRRAS!D70</f>
        <v>0</v>
      </c>
      <c r="D60" s="57">
        <f>PRRAS!E70</f>
        <v>0</v>
      </c>
      <c r="E60" s="57">
        <v>0</v>
      </c>
      <c r="F60" s="57">
        <v>0</v>
      </c>
      <c r="G60" s="58">
        <f t="shared" si="0"/>
        <v>0</v>
      </c>
      <c r="H60" s="58">
        <f t="shared" si="1"/>
        <v>0</v>
      </c>
      <c r="I60" s="59"/>
    </row>
    <row r="61" spans="1:9" x14ac:dyDescent="0.2">
      <c r="A61" s="56">
        <v>151</v>
      </c>
      <c r="B61" s="57">
        <f>PRRAS!C71</f>
        <v>60</v>
      </c>
      <c r="C61" s="57">
        <f>PRRAS!D71</f>
        <v>0</v>
      </c>
      <c r="D61" s="57">
        <f>PRRAS!E71</f>
        <v>0</v>
      </c>
      <c r="E61" s="57">
        <v>0</v>
      </c>
      <c r="F61" s="57">
        <v>0</v>
      </c>
      <c r="G61" s="58">
        <f t="shared" si="0"/>
        <v>0</v>
      </c>
      <c r="H61" s="58">
        <f t="shared" si="1"/>
        <v>0</v>
      </c>
      <c r="I61" s="59"/>
    </row>
    <row r="62" spans="1:9" x14ac:dyDescent="0.2">
      <c r="A62" s="56">
        <v>151</v>
      </c>
      <c r="B62" s="57">
        <f>PRRAS!C72</f>
        <v>61</v>
      </c>
      <c r="C62" s="57">
        <f>PRRAS!D72</f>
        <v>0</v>
      </c>
      <c r="D62" s="57">
        <f>PRRAS!E72</f>
        <v>0</v>
      </c>
      <c r="E62" s="57">
        <v>0</v>
      </c>
      <c r="F62" s="57">
        <v>0</v>
      </c>
      <c r="G62" s="58">
        <f t="shared" si="0"/>
        <v>0</v>
      </c>
      <c r="H62" s="58">
        <f t="shared" si="1"/>
        <v>0</v>
      </c>
      <c r="I62" s="59"/>
    </row>
    <row r="63" spans="1:9" x14ac:dyDescent="0.2">
      <c r="A63" s="56">
        <v>151</v>
      </c>
      <c r="B63" s="57">
        <f>PRRAS!C73</f>
        <v>62</v>
      </c>
      <c r="C63" s="57">
        <f>PRRAS!D73</f>
        <v>0</v>
      </c>
      <c r="D63" s="57">
        <f>PRRAS!E73</f>
        <v>0</v>
      </c>
      <c r="E63" s="57">
        <v>0</v>
      </c>
      <c r="F63" s="57">
        <v>0</v>
      </c>
      <c r="G63" s="58">
        <f t="shared" si="0"/>
        <v>0</v>
      </c>
      <c r="H63" s="58">
        <f t="shared" si="1"/>
        <v>0</v>
      </c>
      <c r="I63" s="59"/>
    </row>
    <row r="64" spans="1:9" x14ac:dyDescent="0.2">
      <c r="A64" s="56">
        <v>151</v>
      </c>
      <c r="B64" s="57">
        <f>PRRAS!C74</f>
        <v>63</v>
      </c>
      <c r="C64" s="57">
        <f>PRRAS!D74</f>
        <v>0</v>
      </c>
      <c r="D64" s="57">
        <f>PRRAS!E74</f>
        <v>0</v>
      </c>
      <c r="E64" s="57">
        <v>0</v>
      </c>
      <c r="F64" s="57">
        <v>0</v>
      </c>
      <c r="G64" s="58">
        <f t="shared" si="0"/>
        <v>0</v>
      </c>
      <c r="H64" s="58">
        <f t="shared" si="1"/>
        <v>0</v>
      </c>
      <c r="I64" s="59"/>
    </row>
    <row r="65" spans="1:9" x14ac:dyDescent="0.2">
      <c r="A65" s="56">
        <v>151</v>
      </c>
      <c r="B65" s="57">
        <f>PRRAS!C75</f>
        <v>64</v>
      </c>
      <c r="C65" s="57">
        <f>PRRAS!D75</f>
        <v>0</v>
      </c>
      <c r="D65" s="57">
        <f>PRRAS!E75</f>
        <v>0</v>
      </c>
      <c r="E65" s="57">
        <v>0</v>
      </c>
      <c r="F65" s="57">
        <v>0</v>
      </c>
      <c r="G65" s="58">
        <f t="shared" si="0"/>
        <v>0</v>
      </c>
      <c r="H65" s="58">
        <f t="shared" si="1"/>
        <v>0</v>
      </c>
      <c r="I65" s="59"/>
    </row>
    <row r="66" spans="1:9" x14ac:dyDescent="0.2">
      <c r="A66" s="56">
        <v>151</v>
      </c>
      <c r="B66" s="57">
        <f>PRRAS!C76</f>
        <v>65</v>
      </c>
      <c r="C66" s="57">
        <f>PRRAS!D76</f>
        <v>0</v>
      </c>
      <c r="D66" s="57">
        <f>PRRAS!E76</f>
        <v>0</v>
      </c>
      <c r="E66" s="57">
        <v>0</v>
      </c>
      <c r="F66" s="57">
        <v>0</v>
      </c>
      <c r="G66" s="58">
        <f t="shared" ref="G66:G129" si="2">(B66/1000)*(C66*1+D66*2)</f>
        <v>0</v>
      </c>
      <c r="H66" s="58">
        <f t="shared" ref="H66:H129" si="3">ABS(C66-ROUND(C66,0))+ABS(D66-ROUND(D66,0))</f>
        <v>0</v>
      </c>
      <c r="I66" s="59"/>
    </row>
    <row r="67" spans="1:9" x14ac:dyDescent="0.2">
      <c r="A67" s="56">
        <v>151</v>
      </c>
      <c r="B67" s="57">
        <f>PRRAS!C77</f>
        <v>66</v>
      </c>
      <c r="C67" s="57">
        <f>PRRAS!D77</f>
        <v>0</v>
      </c>
      <c r="D67" s="57">
        <f>PRRAS!E77</f>
        <v>0</v>
      </c>
      <c r="E67" s="57">
        <v>0</v>
      </c>
      <c r="F67" s="57">
        <v>0</v>
      </c>
      <c r="G67" s="58">
        <f t="shared" si="2"/>
        <v>0</v>
      </c>
      <c r="H67" s="58">
        <f t="shared" si="3"/>
        <v>0</v>
      </c>
      <c r="I67" s="59"/>
    </row>
    <row r="68" spans="1:9" x14ac:dyDescent="0.2">
      <c r="A68" s="56">
        <v>151</v>
      </c>
      <c r="B68" s="57">
        <f>PRRAS!C78</f>
        <v>67</v>
      </c>
      <c r="C68" s="57">
        <f>PRRAS!D78</f>
        <v>0</v>
      </c>
      <c r="D68" s="57">
        <f>PRRAS!E78</f>
        <v>0</v>
      </c>
      <c r="E68" s="57">
        <v>0</v>
      </c>
      <c r="F68" s="57">
        <v>0</v>
      </c>
      <c r="G68" s="58">
        <f t="shared" si="2"/>
        <v>0</v>
      </c>
      <c r="H68" s="58">
        <f t="shared" si="3"/>
        <v>0</v>
      </c>
      <c r="I68" s="59"/>
    </row>
    <row r="69" spans="1:9" x14ac:dyDescent="0.2">
      <c r="A69" s="56">
        <v>151</v>
      </c>
      <c r="B69" s="57">
        <f>PRRAS!C79</f>
        <v>68</v>
      </c>
      <c r="C69" s="57">
        <f>PRRAS!D79</f>
        <v>0</v>
      </c>
      <c r="D69" s="57">
        <f>PRRAS!E79</f>
        <v>0</v>
      </c>
      <c r="E69" s="57">
        <v>0</v>
      </c>
      <c r="F69" s="57">
        <v>0</v>
      </c>
      <c r="G69" s="58">
        <f t="shared" si="2"/>
        <v>0</v>
      </c>
      <c r="H69" s="58">
        <f t="shared" si="3"/>
        <v>0</v>
      </c>
      <c r="I69" s="59"/>
    </row>
    <row r="70" spans="1:9" x14ac:dyDescent="0.2">
      <c r="A70" s="56">
        <v>151</v>
      </c>
      <c r="B70" s="57">
        <f>PRRAS!C80</f>
        <v>69</v>
      </c>
      <c r="C70" s="57">
        <f>PRRAS!D80</f>
        <v>4234</v>
      </c>
      <c r="D70" s="57">
        <f>PRRAS!E80</f>
        <v>69375</v>
      </c>
      <c r="E70" s="57">
        <v>0</v>
      </c>
      <c r="F70" s="57">
        <v>0</v>
      </c>
      <c r="G70" s="58">
        <f t="shared" si="2"/>
        <v>9865.8960000000006</v>
      </c>
      <c r="H70" s="58">
        <f t="shared" si="3"/>
        <v>0</v>
      </c>
      <c r="I70" s="59"/>
    </row>
    <row r="71" spans="1:9" x14ac:dyDescent="0.2">
      <c r="A71" s="56">
        <v>151</v>
      </c>
      <c r="B71" s="57">
        <f>PRRAS!C81</f>
        <v>70</v>
      </c>
      <c r="C71" s="57">
        <f>PRRAS!D81</f>
        <v>4234</v>
      </c>
      <c r="D71" s="57">
        <f>PRRAS!E81</f>
        <v>69375</v>
      </c>
      <c r="E71" s="57">
        <v>0</v>
      </c>
      <c r="F71" s="57">
        <v>0</v>
      </c>
      <c r="G71" s="58">
        <f t="shared" si="2"/>
        <v>10008.880000000001</v>
      </c>
      <c r="H71" s="58">
        <f t="shared" si="3"/>
        <v>0</v>
      </c>
      <c r="I71" s="59"/>
    </row>
    <row r="72" spans="1:9" x14ac:dyDescent="0.2">
      <c r="A72" s="56">
        <v>151</v>
      </c>
      <c r="B72" s="57">
        <f>PRRAS!C82</f>
        <v>71</v>
      </c>
      <c r="C72" s="57">
        <f>PRRAS!D82</f>
        <v>0</v>
      </c>
      <c r="D72" s="57">
        <f>PRRAS!E82</f>
        <v>0</v>
      </c>
      <c r="E72" s="57">
        <v>0</v>
      </c>
      <c r="F72" s="57">
        <v>0</v>
      </c>
      <c r="G72" s="58">
        <f t="shared" si="2"/>
        <v>0</v>
      </c>
      <c r="H72" s="58">
        <f t="shared" si="3"/>
        <v>0</v>
      </c>
      <c r="I72" s="59"/>
    </row>
    <row r="73" spans="1:9" x14ac:dyDescent="0.2">
      <c r="A73" s="56">
        <v>151</v>
      </c>
      <c r="B73" s="57">
        <f>PRRAS!C83</f>
        <v>72</v>
      </c>
      <c r="C73" s="57">
        <f>PRRAS!D83</f>
        <v>0</v>
      </c>
      <c r="D73" s="57">
        <f>PRRAS!E83</f>
        <v>0</v>
      </c>
      <c r="E73" s="57">
        <v>0</v>
      </c>
      <c r="F73" s="57">
        <v>0</v>
      </c>
      <c r="G73" s="58">
        <f t="shared" si="2"/>
        <v>0</v>
      </c>
      <c r="H73" s="58">
        <f t="shared" si="3"/>
        <v>0</v>
      </c>
      <c r="I73" s="59"/>
    </row>
    <row r="74" spans="1:9" x14ac:dyDescent="0.2">
      <c r="A74" s="56">
        <v>151</v>
      </c>
      <c r="B74" s="57">
        <f>PRRAS!C84</f>
        <v>73</v>
      </c>
      <c r="C74" s="57">
        <f>PRRAS!D84</f>
        <v>0</v>
      </c>
      <c r="D74" s="57">
        <f>PRRAS!E84</f>
        <v>0</v>
      </c>
      <c r="E74" s="57">
        <v>0</v>
      </c>
      <c r="F74" s="57">
        <v>0</v>
      </c>
      <c r="G74" s="58">
        <f t="shared" si="2"/>
        <v>0</v>
      </c>
      <c r="H74" s="58">
        <f t="shared" si="3"/>
        <v>0</v>
      </c>
      <c r="I74" s="59"/>
    </row>
    <row r="75" spans="1:9" x14ac:dyDescent="0.2">
      <c r="A75" s="56">
        <v>151</v>
      </c>
      <c r="B75" s="57">
        <f>PRRAS!C85</f>
        <v>74</v>
      </c>
      <c r="C75" s="57">
        <f>PRRAS!D85</f>
        <v>0</v>
      </c>
      <c r="D75" s="57">
        <f>PRRAS!E85</f>
        <v>0</v>
      </c>
      <c r="E75" s="57">
        <v>0</v>
      </c>
      <c r="F75" s="57">
        <v>0</v>
      </c>
      <c r="G75" s="58">
        <f t="shared" si="2"/>
        <v>0</v>
      </c>
      <c r="H75" s="58">
        <f t="shared" si="3"/>
        <v>0</v>
      </c>
      <c r="I75" s="59"/>
    </row>
    <row r="76" spans="1:9" x14ac:dyDescent="0.2">
      <c r="A76" s="56">
        <v>151</v>
      </c>
      <c r="B76" s="57">
        <f>PRRAS!C86</f>
        <v>75</v>
      </c>
      <c r="C76" s="57">
        <f>PRRAS!D86</f>
        <v>0</v>
      </c>
      <c r="D76" s="57">
        <f>PRRAS!E86</f>
        <v>0</v>
      </c>
      <c r="E76" s="57">
        <v>0</v>
      </c>
      <c r="F76" s="57">
        <v>0</v>
      </c>
      <c r="G76" s="58">
        <f t="shared" si="2"/>
        <v>0</v>
      </c>
      <c r="H76" s="58">
        <f t="shared" si="3"/>
        <v>0</v>
      </c>
      <c r="I76" s="59"/>
    </row>
    <row r="77" spans="1:9" x14ac:dyDescent="0.2">
      <c r="A77" s="56">
        <v>151</v>
      </c>
      <c r="B77" s="57">
        <f>PRRAS!C87</f>
        <v>76</v>
      </c>
      <c r="C77" s="57">
        <f>PRRAS!D87</f>
        <v>0</v>
      </c>
      <c r="D77" s="57">
        <f>PRRAS!E87</f>
        <v>0</v>
      </c>
      <c r="E77" s="57">
        <v>0</v>
      </c>
      <c r="F77" s="57">
        <v>0</v>
      </c>
      <c r="G77" s="58">
        <f t="shared" si="2"/>
        <v>0</v>
      </c>
      <c r="H77" s="58">
        <f t="shared" si="3"/>
        <v>0</v>
      </c>
      <c r="I77" s="59"/>
    </row>
    <row r="78" spans="1:9" x14ac:dyDescent="0.2">
      <c r="A78" s="56">
        <v>151</v>
      </c>
      <c r="B78" s="57">
        <f>PRRAS!C88</f>
        <v>77</v>
      </c>
      <c r="C78" s="57">
        <f>PRRAS!D88</f>
        <v>0</v>
      </c>
      <c r="D78" s="57">
        <f>PRRAS!E88</f>
        <v>0</v>
      </c>
      <c r="E78" s="57">
        <v>0</v>
      </c>
      <c r="F78" s="57">
        <v>0</v>
      </c>
      <c r="G78" s="58">
        <f t="shared" si="2"/>
        <v>0</v>
      </c>
      <c r="H78" s="58">
        <f t="shared" si="3"/>
        <v>0</v>
      </c>
      <c r="I78" s="59"/>
    </row>
    <row r="79" spans="1:9" x14ac:dyDescent="0.2">
      <c r="A79" s="56">
        <v>151</v>
      </c>
      <c r="B79" s="57">
        <f>PRRAS!C89</f>
        <v>78</v>
      </c>
      <c r="C79" s="57">
        <f>PRRAS!D89</f>
        <v>0</v>
      </c>
      <c r="D79" s="57">
        <f>PRRAS!E89</f>
        <v>0</v>
      </c>
      <c r="E79" s="57">
        <v>0</v>
      </c>
      <c r="F79" s="57">
        <v>0</v>
      </c>
      <c r="G79" s="58">
        <f t="shared" si="2"/>
        <v>0</v>
      </c>
      <c r="H79" s="58">
        <f t="shared" si="3"/>
        <v>0</v>
      </c>
      <c r="I79" s="59"/>
    </row>
    <row r="80" spans="1:9" x14ac:dyDescent="0.2">
      <c r="A80" s="56">
        <v>151</v>
      </c>
      <c r="B80" s="57">
        <f>PRRAS!C90</f>
        <v>79</v>
      </c>
      <c r="C80" s="57">
        <f>PRRAS!D90</f>
        <v>0</v>
      </c>
      <c r="D80" s="57">
        <f>PRRAS!E90</f>
        <v>0</v>
      </c>
      <c r="E80" s="57">
        <v>0</v>
      </c>
      <c r="F80" s="57">
        <v>0</v>
      </c>
      <c r="G80" s="58">
        <f t="shared" si="2"/>
        <v>0</v>
      </c>
      <c r="H80" s="58">
        <f t="shared" si="3"/>
        <v>0</v>
      </c>
      <c r="I80" s="59"/>
    </row>
    <row r="81" spans="1:9" x14ac:dyDescent="0.2">
      <c r="A81" s="56">
        <v>151</v>
      </c>
      <c r="B81" s="57">
        <f>PRRAS!C91</f>
        <v>80</v>
      </c>
      <c r="C81" s="57">
        <f>PRRAS!D91</f>
        <v>0</v>
      </c>
      <c r="D81" s="57">
        <f>PRRAS!E91</f>
        <v>0</v>
      </c>
      <c r="E81" s="57">
        <v>0</v>
      </c>
      <c r="F81" s="57">
        <v>0</v>
      </c>
      <c r="G81" s="58">
        <f t="shared" si="2"/>
        <v>0</v>
      </c>
      <c r="H81" s="58">
        <f t="shared" si="3"/>
        <v>0</v>
      </c>
      <c r="I81" s="59"/>
    </row>
    <row r="82" spans="1:9" x14ac:dyDescent="0.2">
      <c r="A82" s="56">
        <v>151</v>
      </c>
      <c r="B82" s="57">
        <f>PRRAS!C92</f>
        <v>81</v>
      </c>
      <c r="C82" s="57">
        <f>PRRAS!D92</f>
        <v>0</v>
      </c>
      <c r="D82" s="57">
        <f>PRRAS!E92</f>
        <v>0</v>
      </c>
      <c r="E82" s="57">
        <v>0</v>
      </c>
      <c r="F82" s="57">
        <v>0</v>
      </c>
      <c r="G82" s="58">
        <f t="shared" si="2"/>
        <v>0</v>
      </c>
      <c r="H82" s="58">
        <f t="shared" si="3"/>
        <v>0</v>
      </c>
      <c r="I82" s="59"/>
    </row>
    <row r="83" spans="1:9" x14ac:dyDescent="0.2">
      <c r="A83" s="56">
        <v>151</v>
      </c>
      <c r="B83" s="57">
        <f>PRRAS!C93</f>
        <v>82</v>
      </c>
      <c r="C83" s="57">
        <f>PRRAS!D93</f>
        <v>0</v>
      </c>
      <c r="D83" s="57">
        <f>PRRAS!E93</f>
        <v>0</v>
      </c>
      <c r="E83" s="57">
        <v>0</v>
      </c>
      <c r="F83" s="57">
        <v>0</v>
      </c>
      <c r="G83" s="58">
        <f t="shared" si="2"/>
        <v>0</v>
      </c>
      <c r="H83" s="58">
        <f t="shared" si="3"/>
        <v>0</v>
      </c>
      <c r="I83" s="59"/>
    </row>
    <row r="84" spans="1:9" x14ac:dyDescent="0.2">
      <c r="A84" s="56">
        <v>151</v>
      </c>
      <c r="B84" s="57">
        <f>PRRAS!C94</f>
        <v>83</v>
      </c>
      <c r="C84" s="57">
        <f>PRRAS!D94</f>
        <v>0</v>
      </c>
      <c r="D84" s="57">
        <f>PRRAS!E94</f>
        <v>0</v>
      </c>
      <c r="E84" s="57">
        <v>0</v>
      </c>
      <c r="F84" s="57">
        <v>0</v>
      </c>
      <c r="G84" s="58">
        <f t="shared" si="2"/>
        <v>0</v>
      </c>
      <c r="H84" s="58">
        <f t="shared" si="3"/>
        <v>0</v>
      </c>
      <c r="I84" s="59"/>
    </row>
    <row r="85" spans="1:9" x14ac:dyDescent="0.2">
      <c r="A85" s="56">
        <v>151</v>
      </c>
      <c r="B85" s="57">
        <f>PRRAS!C95</f>
        <v>84</v>
      </c>
      <c r="C85" s="57">
        <f>PRRAS!D95</f>
        <v>0</v>
      </c>
      <c r="D85" s="57">
        <f>PRRAS!E95</f>
        <v>0</v>
      </c>
      <c r="E85" s="57">
        <v>0</v>
      </c>
      <c r="F85" s="57">
        <v>0</v>
      </c>
      <c r="G85" s="58">
        <f t="shared" si="2"/>
        <v>0</v>
      </c>
      <c r="H85" s="58">
        <f t="shared" si="3"/>
        <v>0</v>
      </c>
      <c r="I85" s="59"/>
    </row>
    <row r="86" spans="1:9" x14ac:dyDescent="0.2">
      <c r="A86" s="56">
        <v>151</v>
      </c>
      <c r="B86" s="57">
        <f>PRRAS!C96</f>
        <v>85</v>
      </c>
      <c r="C86" s="57">
        <f>PRRAS!D96</f>
        <v>0</v>
      </c>
      <c r="D86" s="57">
        <f>PRRAS!E96</f>
        <v>0</v>
      </c>
      <c r="E86" s="57">
        <v>0</v>
      </c>
      <c r="F86" s="57">
        <v>0</v>
      </c>
      <c r="G86" s="58">
        <f t="shared" si="2"/>
        <v>0</v>
      </c>
      <c r="H86" s="58">
        <f t="shared" si="3"/>
        <v>0</v>
      </c>
      <c r="I86" s="59"/>
    </row>
    <row r="87" spans="1:9" x14ac:dyDescent="0.2">
      <c r="A87" s="56">
        <v>151</v>
      </c>
      <c r="B87" s="57">
        <f>PRRAS!C97</f>
        <v>86</v>
      </c>
      <c r="C87" s="57">
        <f>PRRAS!D97</f>
        <v>0</v>
      </c>
      <c r="D87" s="57">
        <f>PRRAS!E97</f>
        <v>0</v>
      </c>
      <c r="E87" s="57">
        <v>0</v>
      </c>
      <c r="F87" s="57">
        <v>0</v>
      </c>
      <c r="G87" s="58">
        <f t="shared" si="2"/>
        <v>0</v>
      </c>
      <c r="H87" s="58">
        <f t="shared" si="3"/>
        <v>0</v>
      </c>
      <c r="I87" s="59"/>
    </row>
    <row r="88" spans="1:9" x14ac:dyDescent="0.2">
      <c r="A88" s="56">
        <v>151</v>
      </c>
      <c r="B88" s="57">
        <f>PRRAS!C98</f>
        <v>87</v>
      </c>
      <c r="C88" s="57">
        <f>PRRAS!D98</f>
        <v>0</v>
      </c>
      <c r="D88" s="57">
        <f>PRRAS!E98</f>
        <v>0</v>
      </c>
      <c r="E88" s="57">
        <v>0</v>
      </c>
      <c r="F88" s="57">
        <v>0</v>
      </c>
      <c r="G88" s="58">
        <f t="shared" si="2"/>
        <v>0</v>
      </c>
      <c r="H88" s="58">
        <f t="shared" si="3"/>
        <v>0</v>
      </c>
      <c r="I88" s="59"/>
    </row>
    <row r="89" spans="1:9" x14ac:dyDescent="0.2">
      <c r="A89" s="56">
        <v>151</v>
      </c>
      <c r="B89" s="57">
        <f>PRRAS!C99</f>
        <v>88</v>
      </c>
      <c r="C89" s="57">
        <f>PRRAS!D99</f>
        <v>0</v>
      </c>
      <c r="D89" s="57">
        <f>PRRAS!E99</f>
        <v>0</v>
      </c>
      <c r="E89" s="57">
        <v>0</v>
      </c>
      <c r="F89" s="57">
        <v>0</v>
      </c>
      <c r="G89" s="58">
        <f t="shared" si="2"/>
        <v>0</v>
      </c>
      <c r="H89" s="58">
        <f t="shared" si="3"/>
        <v>0</v>
      </c>
      <c r="I89" s="59"/>
    </row>
    <row r="90" spans="1:9" x14ac:dyDescent="0.2">
      <c r="A90" s="56">
        <v>151</v>
      </c>
      <c r="B90" s="57">
        <f>PRRAS!C100</f>
        <v>89</v>
      </c>
      <c r="C90" s="57">
        <f>PRRAS!D100</f>
        <v>0</v>
      </c>
      <c r="D90" s="57">
        <f>PRRAS!E100</f>
        <v>0</v>
      </c>
      <c r="E90" s="57">
        <v>0</v>
      </c>
      <c r="F90" s="57">
        <v>0</v>
      </c>
      <c r="G90" s="58">
        <f t="shared" si="2"/>
        <v>0</v>
      </c>
      <c r="H90" s="58">
        <f t="shared" si="3"/>
        <v>0</v>
      </c>
      <c r="I90" s="59"/>
    </row>
    <row r="91" spans="1:9" x14ac:dyDescent="0.2">
      <c r="A91" s="56">
        <v>151</v>
      </c>
      <c r="B91" s="57">
        <f>PRRAS!C101</f>
        <v>90</v>
      </c>
      <c r="C91" s="57">
        <f>PRRAS!D101</f>
        <v>0</v>
      </c>
      <c r="D91" s="57">
        <f>PRRAS!E101</f>
        <v>0</v>
      </c>
      <c r="E91" s="57">
        <v>0</v>
      </c>
      <c r="F91" s="57">
        <v>0</v>
      </c>
      <c r="G91" s="58">
        <f t="shared" si="2"/>
        <v>0</v>
      </c>
      <c r="H91" s="58">
        <f t="shared" si="3"/>
        <v>0</v>
      </c>
      <c r="I91" s="59"/>
    </row>
    <row r="92" spans="1:9" x14ac:dyDescent="0.2">
      <c r="A92" s="56">
        <v>151</v>
      </c>
      <c r="B92" s="57">
        <f>PRRAS!C102</f>
        <v>91</v>
      </c>
      <c r="C92" s="57">
        <f>PRRAS!D102</f>
        <v>0</v>
      </c>
      <c r="D92" s="57">
        <f>PRRAS!E102</f>
        <v>0</v>
      </c>
      <c r="E92" s="57">
        <v>0</v>
      </c>
      <c r="F92" s="57">
        <v>0</v>
      </c>
      <c r="G92" s="58">
        <f t="shared" si="2"/>
        <v>0</v>
      </c>
      <c r="H92" s="58">
        <f t="shared" si="3"/>
        <v>0</v>
      </c>
      <c r="I92" s="59"/>
    </row>
    <row r="93" spans="1:9" x14ac:dyDescent="0.2">
      <c r="A93" s="56">
        <v>151</v>
      </c>
      <c r="B93" s="57">
        <f>PRRAS!C103</f>
        <v>92</v>
      </c>
      <c r="C93" s="57">
        <f>PRRAS!D103</f>
        <v>0</v>
      </c>
      <c r="D93" s="57">
        <f>PRRAS!E103</f>
        <v>0</v>
      </c>
      <c r="E93" s="57">
        <v>0</v>
      </c>
      <c r="F93" s="57">
        <v>0</v>
      </c>
      <c r="G93" s="58">
        <f t="shared" si="2"/>
        <v>0</v>
      </c>
      <c r="H93" s="58">
        <f t="shared" si="3"/>
        <v>0</v>
      </c>
      <c r="I93" s="59"/>
    </row>
    <row r="94" spans="1:9" x14ac:dyDescent="0.2">
      <c r="A94" s="56">
        <v>151</v>
      </c>
      <c r="B94" s="57">
        <f>PRRAS!C104</f>
        <v>93</v>
      </c>
      <c r="C94" s="57">
        <f>PRRAS!D104</f>
        <v>0</v>
      </c>
      <c r="D94" s="57">
        <f>PRRAS!E104</f>
        <v>0</v>
      </c>
      <c r="E94" s="57">
        <v>0</v>
      </c>
      <c r="F94" s="57">
        <v>0</v>
      </c>
      <c r="G94" s="58">
        <f t="shared" si="2"/>
        <v>0</v>
      </c>
      <c r="H94" s="58">
        <f t="shared" si="3"/>
        <v>0</v>
      </c>
      <c r="I94" s="59"/>
    </row>
    <row r="95" spans="1:9" x14ac:dyDescent="0.2">
      <c r="A95" s="56">
        <v>151</v>
      </c>
      <c r="B95" s="57">
        <f>PRRAS!C105</f>
        <v>94</v>
      </c>
      <c r="C95" s="57">
        <f>PRRAS!D105</f>
        <v>0</v>
      </c>
      <c r="D95" s="57">
        <f>PRRAS!E105</f>
        <v>0</v>
      </c>
      <c r="E95" s="57">
        <v>0</v>
      </c>
      <c r="F95" s="57">
        <v>0</v>
      </c>
      <c r="G95" s="58">
        <f t="shared" si="2"/>
        <v>0</v>
      </c>
      <c r="H95" s="58">
        <f t="shared" si="3"/>
        <v>0</v>
      </c>
      <c r="I95" s="59"/>
    </row>
    <row r="96" spans="1:9" x14ac:dyDescent="0.2">
      <c r="A96" s="56">
        <v>151</v>
      </c>
      <c r="B96" s="57">
        <f>PRRAS!C106</f>
        <v>95</v>
      </c>
      <c r="C96" s="57">
        <f>PRRAS!D106</f>
        <v>0</v>
      </c>
      <c r="D96" s="57">
        <f>PRRAS!E106</f>
        <v>0</v>
      </c>
      <c r="E96" s="57">
        <v>0</v>
      </c>
      <c r="F96" s="57">
        <v>0</v>
      </c>
      <c r="G96" s="58">
        <f t="shared" si="2"/>
        <v>0</v>
      </c>
      <c r="H96" s="58">
        <f t="shared" si="3"/>
        <v>0</v>
      </c>
      <c r="I96" s="59"/>
    </row>
    <row r="97" spans="1:9" x14ac:dyDescent="0.2">
      <c r="A97" s="56">
        <v>151</v>
      </c>
      <c r="B97" s="57">
        <f>PRRAS!C107</f>
        <v>96</v>
      </c>
      <c r="C97" s="57">
        <f>PRRAS!D107</f>
        <v>0</v>
      </c>
      <c r="D97" s="57">
        <f>PRRAS!E107</f>
        <v>0</v>
      </c>
      <c r="E97" s="57">
        <v>0</v>
      </c>
      <c r="F97" s="57">
        <v>0</v>
      </c>
      <c r="G97" s="58">
        <f t="shared" si="2"/>
        <v>0</v>
      </c>
      <c r="H97" s="58">
        <f t="shared" si="3"/>
        <v>0</v>
      </c>
      <c r="I97" s="59"/>
    </row>
    <row r="98" spans="1:9" x14ac:dyDescent="0.2">
      <c r="A98" s="56">
        <v>151</v>
      </c>
      <c r="B98" s="57">
        <f>PRRAS!C108</f>
        <v>97</v>
      </c>
      <c r="C98" s="57">
        <f>PRRAS!D108</f>
        <v>0</v>
      </c>
      <c r="D98" s="57">
        <f>PRRAS!E108</f>
        <v>0</v>
      </c>
      <c r="E98" s="57">
        <v>0</v>
      </c>
      <c r="F98" s="57">
        <v>0</v>
      </c>
      <c r="G98" s="58">
        <f t="shared" si="2"/>
        <v>0</v>
      </c>
      <c r="H98" s="58">
        <f t="shared" si="3"/>
        <v>0</v>
      </c>
      <c r="I98" s="59"/>
    </row>
    <row r="99" spans="1:9" x14ac:dyDescent="0.2">
      <c r="A99" s="56">
        <v>151</v>
      </c>
      <c r="B99" s="57">
        <f>PRRAS!C109</f>
        <v>98</v>
      </c>
      <c r="C99" s="57">
        <f>PRRAS!D109</f>
        <v>0</v>
      </c>
      <c r="D99" s="57">
        <f>PRRAS!E109</f>
        <v>0</v>
      </c>
      <c r="E99" s="57">
        <v>0</v>
      </c>
      <c r="F99" s="57">
        <v>0</v>
      </c>
      <c r="G99" s="58">
        <f t="shared" si="2"/>
        <v>0</v>
      </c>
      <c r="H99" s="58">
        <f t="shared" si="3"/>
        <v>0</v>
      </c>
      <c r="I99" s="59"/>
    </row>
    <row r="100" spans="1:9" x14ac:dyDescent="0.2">
      <c r="A100" s="56">
        <v>151</v>
      </c>
      <c r="B100" s="57">
        <f>PRRAS!C110</f>
        <v>99</v>
      </c>
      <c r="C100" s="57">
        <f>PRRAS!D110</f>
        <v>0</v>
      </c>
      <c r="D100" s="57">
        <f>PRRAS!E110</f>
        <v>0</v>
      </c>
      <c r="E100" s="57">
        <v>0</v>
      </c>
      <c r="F100" s="57">
        <v>0</v>
      </c>
      <c r="G100" s="58">
        <f t="shared" si="2"/>
        <v>0</v>
      </c>
      <c r="H100" s="58">
        <f t="shared" si="3"/>
        <v>0</v>
      </c>
      <c r="I100" s="59"/>
    </row>
    <row r="101" spans="1:9" x14ac:dyDescent="0.2">
      <c r="A101" s="56">
        <v>151</v>
      </c>
      <c r="B101" s="57">
        <f>PRRAS!C111</f>
        <v>100</v>
      </c>
      <c r="C101" s="57">
        <f>PRRAS!D111</f>
        <v>0</v>
      </c>
      <c r="D101" s="57">
        <f>PRRAS!E111</f>
        <v>0</v>
      </c>
      <c r="E101" s="57">
        <v>0</v>
      </c>
      <c r="F101" s="57">
        <v>0</v>
      </c>
      <c r="G101" s="58">
        <f t="shared" si="2"/>
        <v>0</v>
      </c>
      <c r="H101" s="58">
        <f t="shared" si="3"/>
        <v>0</v>
      </c>
      <c r="I101" s="59"/>
    </row>
    <row r="102" spans="1:9" x14ac:dyDescent="0.2">
      <c r="A102" s="56">
        <v>151</v>
      </c>
      <c r="B102" s="57">
        <f>PRRAS!C112</f>
        <v>101</v>
      </c>
      <c r="C102" s="57">
        <f>PRRAS!D112</f>
        <v>0</v>
      </c>
      <c r="D102" s="57">
        <f>PRRAS!E112</f>
        <v>0</v>
      </c>
      <c r="E102" s="57">
        <v>0</v>
      </c>
      <c r="F102" s="57">
        <v>0</v>
      </c>
      <c r="G102" s="58">
        <f t="shared" si="2"/>
        <v>0</v>
      </c>
      <c r="H102" s="58">
        <f t="shared" si="3"/>
        <v>0</v>
      </c>
      <c r="I102" s="59"/>
    </row>
    <row r="103" spans="1:9" x14ac:dyDescent="0.2">
      <c r="A103" s="56">
        <v>151</v>
      </c>
      <c r="B103" s="57">
        <f>PRRAS!C113</f>
        <v>102</v>
      </c>
      <c r="C103" s="57">
        <f>PRRAS!D113</f>
        <v>0</v>
      </c>
      <c r="D103" s="57">
        <f>PRRAS!E113</f>
        <v>0</v>
      </c>
      <c r="E103" s="57">
        <v>0</v>
      </c>
      <c r="F103" s="57">
        <v>0</v>
      </c>
      <c r="G103" s="58">
        <f t="shared" si="2"/>
        <v>0</v>
      </c>
      <c r="H103" s="58">
        <f t="shared" si="3"/>
        <v>0</v>
      </c>
      <c r="I103" s="59"/>
    </row>
    <row r="104" spans="1:9" x14ac:dyDescent="0.2">
      <c r="A104" s="56">
        <v>151</v>
      </c>
      <c r="B104" s="57">
        <f>PRRAS!C114</f>
        <v>103</v>
      </c>
      <c r="C104" s="57">
        <f>PRRAS!D114</f>
        <v>0</v>
      </c>
      <c r="D104" s="57">
        <f>PRRAS!E114</f>
        <v>0</v>
      </c>
      <c r="E104" s="57">
        <v>0</v>
      </c>
      <c r="F104" s="57">
        <v>0</v>
      </c>
      <c r="G104" s="58">
        <f t="shared" si="2"/>
        <v>0</v>
      </c>
      <c r="H104" s="58">
        <f t="shared" si="3"/>
        <v>0</v>
      </c>
      <c r="I104" s="59"/>
    </row>
    <row r="105" spans="1:9" x14ac:dyDescent="0.2">
      <c r="A105" s="56">
        <v>151</v>
      </c>
      <c r="B105" s="57">
        <f>PRRAS!C115</f>
        <v>104</v>
      </c>
      <c r="C105" s="57">
        <f>PRRAS!D115</f>
        <v>0</v>
      </c>
      <c r="D105" s="57">
        <f>PRRAS!E115</f>
        <v>0</v>
      </c>
      <c r="E105" s="57">
        <v>0</v>
      </c>
      <c r="F105" s="57">
        <v>0</v>
      </c>
      <c r="G105" s="58">
        <f t="shared" si="2"/>
        <v>0</v>
      </c>
      <c r="H105" s="58">
        <f t="shared" si="3"/>
        <v>0</v>
      </c>
      <c r="I105" s="59"/>
    </row>
    <row r="106" spans="1:9" x14ac:dyDescent="0.2">
      <c r="A106" s="56">
        <v>151</v>
      </c>
      <c r="B106" s="57">
        <f>PRRAS!C116</f>
        <v>105</v>
      </c>
      <c r="C106" s="57">
        <f>PRRAS!D116</f>
        <v>21100</v>
      </c>
      <c r="D106" s="57">
        <f>PRRAS!E116</f>
        <v>9900</v>
      </c>
      <c r="E106" s="57">
        <v>0</v>
      </c>
      <c r="F106" s="57">
        <v>0</v>
      </c>
      <c r="G106" s="58">
        <f t="shared" si="2"/>
        <v>4294.5</v>
      </c>
      <c r="H106" s="58">
        <f t="shared" si="3"/>
        <v>0</v>
      </c>
      <c r="I106" s="59"/>
    </row>
    <row r="107" spans="1:9" x14ac:dyDescent="0.2">
      <c r="A107" s="56">
        <v>151</v>
      </c>
      <c r="B107" s="57">
        <f>PRRAS!C117</f>
        <v>106</v>
      </c>
      <c r="C107" s="57">
        <f>PRRAS!D117</f>
        <v>0</v>
      </c>
      <c r="D107" s="57">
        <f>PRRAS!E117</f>
        <v>0</v>
      </c>
      <c r="E107" s="57">
        <v>0</v>
      </c>
      <c r="F107" s="57">
        <v>0</v>
      </c>
      <c r="G107" s="58">
        <f t="shared" si="2"/>
        <v>0</v>
      </c>
      <c r="H107" s="58">
        <f t="shared" si="3"/>
        <v>0</v>
      </c>
      <c r="I107" s="59"/>
    </row>
    <row r="108" spans="1:9" x14ac:dyDescent="0.2">
      <c r="A108" s="56">
        <v>151</v>
      </c>
      <c r="B108" s="57">
        <f>PRRAS!C118</f>
        <v>107</v>
      </c>
      <c r="C108" s="57">
        <f>PRRAS!D118</f>
        <v>0</v>
      </c>
      <c r="D108" s="57">
        <f>PRRAS!E118</f>
        <v>0</v>
      </c>
      <c r="E108" s="57">
        <v>0</v>
      </c>
      <c r="F108" s="57">
        <v>0</v>
      </c>
      <c r="G108" s="58">
        <f t="shared" si="2"/>
        <v>0</v>
      </c>
      <c r="H108" s="58">
        <f t="shared" si="3"/>
        <v>0</v>
      </c>
      <c r="I108" s="59"/>
    </row>
    <row r="109" spans="1:9" x14ac:dyDescent="0.2">
      <c r="A109" s="56">
        <v>151</v>
      </c>
      <c r="B109" s="57">
        <f>PRRAS!C119</f>
        <v>108</v>
      </c>
      <c r="C109" s="57">
        <f>PRRAS!D119</f>
        <v>0</v>
      </c>
      <c r="D109" s="57">
        <f>PRRAS!E119</f>
        <v>0</v>
      </c>
      <c r="E109" s="57">
        <v>0</v>
      </c>
      <c r="F109" s="57">
        <v>0</v>
      </c>
      <c r="G109" s="58">
        <f t="shared" si="2"/>
        <v>0</v>
      </c>
      <c r="H109" s="58">
        <f t="shared" si="3"/>
        <v>0</v>
      </c>
      <c r="I109" s="59"/>
    </row>
    <row r="110" spans="1:9" x14ac:dyDescent="0.2">
      <c r="A110" s="56">
        <v>151</v>
      </c>
      <c r="B110" s="57">
        <f>PRRAS!C120</f>
        <v>109</v>
      </c>
      <c r="C110" s="57">
        <f>PRRAS!D120</f>
        <v>0</v>
      </c>
      <c r="D110" s="57">
        <f>PRRAS!E120</f>
        <v>0</v>
      </c>
      <c r="E110" s="57">
        <v>0</v>
      </c>
      <c r="F110" s="57">
        <v>0</v>
      </c>
      <c r="G110" s="58">
        <f t="shared" si="2"/>
        <v>0</v>
      </c>
      <c r="H110" s="58">
        <f t="shared" si="3"/>
        <v>0</v>
      </c>
      <c r="I110" s="59"/>
    </row>
    <row r="111" spans="1:9" x14ac:dyDescent="0.2">
      <c r="A111" s="56">
        <v>151</v>
      </c>
      <c r="B111" s="57">
        <f>PRRAS!C121</f>
        <v>110</v>
      </c>
      <c r="C111" s="57">
        <f>PRRAS!D121</f>
        <v>0</v>
      </c>
      <c r="D111" s="57">
        <f>PRRAS!E121</f>
        <v>0</v>
      </c>
      <c r="E111" s="57">
        <v>0</v>
      </c>
      <c r="F111" s="57">
        <v>0</v>
      </c>
      <c r="G111" s="58">
        <f t="shared" si="2"/>
        <v>0</v>
      </c>
      <c r="H111" s="58">
        <f t="shared" si="3"/>
        <v>0</v>
      </c>
      <c r="I111" s="59"/>
    </row>
    <row r="112" spans="1:9" x14ac:dyDescent="0.2">
      <c r="A112" s="56">
        <v>151</v>
      </c>
      <c r="B112" s="57">
        <f>PRRAS!C122</f>
        <v>111</v>
      </c>
      <c r="C112" s="57">
        <f>PRRAS!D122</f>
        <v>21100</v>
      </c>
      <c r="D112" s="57">
        <f>PRRAS!E122</f>
        <v>9900</v>
      </c>
      <c r="E112" s="57">
        <v>0</v>
      </c>
      <c r="F112" s="57">
        <v>0</v>
      </c>
      <c r="G112" s="58">
        <f t="shared" si="2"/>
        <v>4539.8999999999996</v>
      </c>
      <c r="H112" s="58">
        <f t="shared" si="3"/>
        <v>0</v>
      </c>
      <c r="I112" s="59"/>
    </row>
    <row r="113" spans="1:9" x14ac:dyDescent="0.2">
      <c r="A113" s="56">
        <v>151</v>
      </c>
      <c r="B113" s="57">
        <f>PRRAS!C123</f>
        <v>112</v>
      </c>
      <c r="C113" s="57">
        <f>PRRAS!D123</f>
        <v>0</v>
      </c>
      <c r="D113" s="57">
        <f>PRRAS!E123</f>
        <v>0</v>
      </c>
      <c r="E113" s="57">
        <v>0</v>
      </c>
      <c r="F113" s="57">
        <v>0</v>
      </c>
      <c r="G113" s="58">
        <f t="shared" si="2"/>
        <v>0</v>
      </c>
      <c r="H113" s="58">
        <f t="shared" si="3"/>
        <v>0</v>
      </c>
      <c r="I113" s="59"/>
    </row>
    <row r="114" spans="1:9" x14ac:dyDescent="0.2">
      <c r="A114" s="56">
        <v>151</v>
      </c>
      <c r="B114" s="57">
        <f>PRRAS!C124</f>
        <v>113</v>
      </c>
      <c r="C114" s="57">
        <f>PRRAS!D124</f>
        <v>0</v>
      </c>
      <c r="D114" s="57">
        <f>PRRAS!E124</f>
        <v>0</v>
      </c>
      <c r="E114" s="57">
        <v>0</v>
      </c>
      <c r="F114" s="57">
        <v>0</v>
      </c>
      <c r="G114" s="58">
        <f t="shared" si="2"/>
        <v>0</v>
      </c>
      <c r="H114" s="58">
        <f t="shared" si="3"/>
        <v>0</v>
      </c>
      <c r="I114" s="59"/>
    </row>
    <row r="115" spans="1:9" x14ac:dyDescent="0.2">
      <c r="A115" s="56">
        <v>151</v>
      </c>
      <c r="B115" s="57">
        <f>PRRAS!C125</f>
        <v>114</v>
      </c>
      <c r="C115" s="57">
        <f>PRRAS!D125</f>
        <v>0</v>
      </c>
      <c r="D115" s="57">
        <f>PRRAS!E125</f>
        <v>0</v>
      </c>
      <c r="E115" s="57">
        <v>0</v>
      </c>
      <c r="F115" s="57">
        <v>0</v>
      </c>
      <c r="G115" s="58">
        <f t="shared" si="2"/>
        <v>0</v>
      </c>
      <c r="H115" s="58">
        <f t="shared" si="3"/>
        <v>0</v>
      </c>
      <c r="I115" s="59"/>
    </row>
    <row r="116" spans="1:9" x14ac:dyDescent="0.2">
      <c r="A116" s="56">
        <v>151</v>
      </c>
      <c r="B116" s="57">
        <f>PRRAS!C126</f>
        <v>115</v>
      </c>
      <c r="C116" s="57">
        <f>PRRAS!D126</f>
        <v>0</v>
      </c>
      <c r="D116" s="57">
        <f>PRRAS!E126</f>
        <v>0</v>
      </c>
      <c r="E116" s="57">
        <v>0</v>
      </c>
      <c r="F116" s="57">
        <v>0</v>
      </c>
      <c r="G116" s="58">
        <f t="shared" si="2"/>
        <v>0</v>
      </c>
      <c r="H116" s="58">
        <f t="shared" si="3"/>
        <v>0</v>
      </c>
      <c r="I116" s="59"/>
    </row>
    <row r="117" spans="1:9" x14ac:dyDescent="0.2">
      <c r="A117" s="56">
        <v>151</v>
      </c>
      <c r="B117" s="57">
        <f>PRRAS!C127</f>
        <v>116</v>
      </c>
      <c r="C117" s="57">
        <f>PRRAS!D127</f>
        <v>21100</v>
      </c>
      <c r="D117" s="57">
        <f>PRRAS!E127</f>
        <v>9900</v>
      </c>
      <c r="E117" s="57">
        <v>0</v>
      </c>
      <c r="F117" s="57">
        <v>0</v>
      </c>
      <c r="G117" s="58">
        <f t="shared" si="2"/>
        <v>4744.4000000000005</v>
      </c>
      <c r="H117" s="58">
        <f t="shared" si="3"/>
        <v>0</v>
      </c>
      <c r="I117" s="59"/>
    </row>
    <row r="118" spans="1:9" x14ac:dyDescent="0.2">
      <c r="A118" s="56">
        <v>151</v>
      </c>
      <c r="B118" s="57">
        <f>PRRAS!C128</f>
        <v>117</v>
      </c>
      <c r="C118" s="57">
        <f>PRRAS!D128</f>
        <v>0</v>
      </c>
      <c r="D118" s="57">
        <f>PRRAS!E128</f>
        <v>0</v>
      </c>
      <c r="E118" s="57">
        <v>0</v>
      </c>
      <c r="F118" s="57">
        <v>0</v>
      </c>
      <c r="G118" s="58">
        <f t="shared" si="2"/>
        <v>0</v>
      </c>
      <c r="H118" s="58">
        <f t="shared" si="3"/>
        <v>0</v>
      </c>
      <c r="I118" s="59"/>
    </row>
    <row r="119" spans="1:9" x14ac:dyDescent="0.2">
      <c r="A119" s="56">
        <v>151</v>
      </c>
      <c r="B119" s="57">
        <f>PRRAS!C129</f>
        <v>118</v>
      </c>
      <c r="C119" s="57">
        <f>PRRAS!D129</f>
        <v>0</v>
      </c>
      <c r="D119" s="57">
        <f>PRRAS!E129</f>
        <v>0</v>
      </c>
      <c r="E119" s="57">
        <v>0</v>
      </c>
      <c r="F119" s="57">
        <v>0</v>
      </c>
      <c r="G119" s="58">
        <f t="shared" si="2"/>
        <v>0</v>
      </c>
      <c r="H119" s="58">
        <f t="shared" si="3"/>
        <v>0</v>
      </c>
      <c r="I119" s="59"/>
    </row>
    <row r="120" spans="1:9" x14ac:dyDescent="0.2">
      <c r="A120" s="56">
        <v>151</v>
      </c>
      <c r="B120" s="57">
        <f>PRRAS!C130</f>
        <v>119</v>
      </c>
      <c r="C120" s="57">
        <f>PRRAS!D130</f>
        <v>0</v>
      </c>
      <c r="D120" s="57">
        <f>PRRAS!E130</f>
        <v>0</v>
      </c>
      <c r="E120" s="57">
        <v>0</v>
      </c>
      <c r="F120" s="57">
        <v>0</v>
      </c>
      <c r="G120" s="58">
        <f t="shared" si="2"/>
        <v>0</v>
      </c>
      <c r="H120" s="58">
        <f t="shared" si="3"/>
        <v>0</v>
      </c>
      <c r="I120" s="59"/>
    </row>
    <row r="121" spans="1:9" x14ac:dyDescent="0.2">
      <c r="A121" s="56">
        <v>151</v>
      </c>
      <c r="B121" s="57">
        <f>PRRAS!C131</f>
        <v>120</v>
      </c>
      <c r="C121" s="57">
        <f>PRRAS!D131</f>
        <v>0</v>
      </c>
      <c r="D121" s="57">
        <f>PRRAS!E131</f>
        <v>0</v>
      </c>
      <c r="E121" s="57">
        <v>0</v>
      </c>
      <c r="F121" s="57">
        <v>0</v>
      </c>
      <c r="G121" s="58">
        <f t="shared" si="2"/>
        <v>0</v>
      </c>
      <c r="H121" s="58">
        <f t="shared" si="3"/>
        <v>0</v>
      </c>
      <c r="I121" s="59"/>
    </row>
    <row r="122" spans="1:9" x14ac:dyDescent="0.2">
      <c r="A122" s="56">
        <v>151</v>
      </c>
      <c r="B122" s="57">
        <f>PRRAS!C132</f>
        <v>121</v>
      </c>
      <c r="C122" s="57">
        <f>PRRAS!D132</f>
        <v>0</v>
      </c>
      <c r="D122" s="57">
        <f>PRRAS!E132</f>
        <v>0</v>
      </c>
      <c r="E122" s="57">
        <v>0</v>
      </c>
      <c r="F122" s="57">
        <v>0</v>
      </c>
      <c r="G122" s="58">
        <f t="shared" si="2"/>
        <v>0</v>
      </c>
      <c r="H122" s="58">
        <f t="shared" si="3"/>
        <v>0</v>
      </c>
      <c r="I122" s="59"/>
    </row>
    <row r="123" spans="1:9" x14ac:dyDescent="0.2">
      <c r="A123" s="56">
        <v>151</v>
      </c>
      <c r="B123" s="57">
        <f>PRRAS!C133</f>
        <v>122</v>
      </c>
      <c r="C123" s="57">
        <f>PRRAS!D133</f>
        <v>0</v>
      </c>
      <c r="D123" s="57">
        <f>PRRAS!E133</f>
        <v>0</v>
      </c>
      <c r="E123" s="57">
        <v>0</v>
      </c>
      <c r="F123" s="57">
        <v>0</v>
      </c>
      <c r="G123" s="58">
        <f t="shared" si="2"/>
        <v>0</v>
      </c>
      <c r="H123" s="58">
        <f t="shared" si="3"/>
        <v>0</v>
      </c>
      <c r="I123" s="59"/>
    </row>
    <row r="124" spans="1:9" x14ac:dyDescent="0.2">
      <c r="A124" s="56">
        <v>151</v>
      </c>
      <c r="B124" s="57">
        <f>PRRAS!C134</f>
        <v>123</v>
      </c>
      <c r="C124" s="57">
        <f>PRRAS!D134</f>
        <v>337778</v>
      </c>
      <c r="D124" s="57">
        <f>PRRAS!E134</f>
        <v>313656</v>
      </c>
      <c r="E124" s="57">
        <v>0</v>
      </c>
      <c r="F124" s="57">
        <v>0</v>
      </c>
      <c r="G124" s="58">
        <f t="shared" si="2"/>
        <v>118706.06999999999</v>
      </c>
      <c r="H124" s="58">
        <f t="shared" si="3"/>
        <v>0</v>
      </c>
      <c r="I124" s="59"/>
    </row>
    <row r="125" spans="1:9" x14ac:dyDescent="0.2">
      <c r="A125" s="56">
        <v>151</v>
      </c>
      <c r="B125" s="57">
        <f>PRRAS!C135</f>
        <v>124</v>
      </c>
      <c r="C125" s="57">
        <f>PRRAS!D135</f>
        <v>0</v>
      </c>
      <c r="D125" s="57">
        <f>PRRAS!E135</f>
        <v>0</v>
      </c>
      <c r="E125" s="57">
        <v>0</v>
      </c>
      <c r="F125" s="57">
        <v>0</v>
      </c>
      <c r="G125" s="58">
        <f t="shared" si="2"/>
        <v>0</v>
      </c>
      <c r="H125" s="58">
        <f t="shared" si="3"/>
        <v>0</v>
      </c>
      <c r="I125" s="59"/>
    </row>
    <row r="126" spans="1:9" x14ac:dyDescent="0.2">
      <c r="A126" s="56">
        <v>151</v>
      </c>
      <c r="B126" s="57">
        <f>PRRAS!C136</f>
        <v>125</v>
      </c>
      <c r="C126" s="57">
        <f>PRRAS!D136</f>
        <v>0</v>
      </c>
      <c r="D126" s="57">
        <f>PRRAS!E136</f>
        <v>0</v>
      </c>
      <c r="E126" s="57">
        <v>0</v>
      </c>
      <c r="F126" s="57">
        <v>0</v>
      </c>
      <c r="G126" s="58">
        <f t="shared" si="2"/>
        <v>0</v>
      </c>
      <c r="H126" s="58">
        <f t="shared" si="3"/>
        <v>0</v>
      </c>
      <c r="I126" s="59"/>
    </row>
    <row r="127" spans="1:9" x14ac:dyDescent="0.2">
      <c r="A127" s="56">
        <v>151</v>
      </c>
      <c r="B127" s="57">
        <f>PRRAS!C137</f>
        <v>126</v>
      </c>
      <c r="C127" s="57">
        <f>PRRAS!D137</f>
        <v>0</v>
      </c>
      <c r="D127" s="57">
        <f>PRRAS!E137</f>
        <v>0</v>
      </c>
      <c r="E127" s="57">
        <v>0</v>
      </c>
      <c r="F127" s="57">
        <v>0</v>
      </c>
      <c r="G127" s="58">
        <f t="shared" si="2"/>
        <v>0</v>
      </c>
      <c r="H127" s="58">
        <f t="shared" si="3"/>
        <v>0</v>
      </c>
      <c r="I127" s="59"/>
    </row>
    <row r="128" spans="1:9" x14ac:dyDescent="0.2">
      <c r="A128" s="56">
        <v>151</v>
      </c>
      <c r="B128" s="57">
        <f>PRRAS!C138</f>
        <v>127</v>
      </c>
      <c r="C128" s="57">
        <f>PRRAS!D138</f>
        <v>337778</v>
      </c>
      <c r="D128" s="57">
        <f>PRRAS!E138</f>
        <v>313656</v>
      </c>
      <c r="E128" s="57">
        <v>0</v>
      </c>
      <c r="F128" s="57">
        <v>0</v>
      </c>
      <c r="G128" s="58">
        <f t="shared" si="2"/>
        <v>122566.43000000001</v>
      </c>
      <c r="H128" s="58">
        <f t="shared" si="3"/>
        <v>0</v>
      </c>
      <c r="I128" s="59"/>
    </row>
    <row r="129" spans="1:9" x14ac:dyDescent="0.2">
      <c r="A129" s="56">
        <v>151</v>
      </c>
      <c r="B129" s="57">
        <f>PRRAS!C139</f>
        <v>128</v>
      </c>
      <c r="C129" s="57">
        <f>PRRAS!D139</f>
        <v>337778</v>
      </c>
      <c r="D129" s="57">
        <f>PRRAS!E139</f>
        <v>313656</v>
      </c>
      <c r="E129" s="57">
        <v>0</v>
      </c>
      <c r="F129" s="57">
        <v>0</v>
      </c>
      <c r="G129" s="58">
        <f t="shared" si="2"/>
        <v>123531.52</v>
      </c>
      <c r="H129" s="58">
        <f t="shared" si="3"/>
        <v>0</v>
      </c>
      <c r="I129" s="59"/>
    </row>
    <row r="130" spans="1:9" x14ac:dyDescent="0.2">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
      <c r="A131" s="56">
        <v>151</v>
      </c>
      <c r="B131" s="57">
        <f>PRRAS!C141</f>
        <v>130</v>
      </c>
      <c r="C131" s="57">
        <f>PRRAS!D141</f>
        <v>3546725</v>
      </c>
      <c r="D131" s="57">
        <f>PRRAS!E141</f>
        <v>4149724</v>
      </c>
      <c r="E131" s="57">
        <v>0</v>
      </c>
      <c r="F131" s="57">
        <v>0</v>
      </c>
      <c r="G131" s="58">
        <f t="shared" si="4"/>
        <v>1540002.49</v>
      </c>
      <c r="H131" s="58">
        <f t="shared" si="5"/>
        <v>0</v>
      </c>
      <c r="I131" s="59"/>
    </row>
    <row r="132" spans="1:9" x14ac:dyDescent="0.2">
      <c r="A132" s="56">
        <v>151</v>
      </c>
      <c r="B132" s="57">
        <f>PRRAS!C142</f>
        <v>131</v>
      </c>
      <c r="C132" s="57">
        <f>PRRAS!D142</f>
        <v>3546725</v>
      </c>
      <c r="D132" s="57">
        <f>PRRAS!E142</f>
        <v>4149724</v>
      </c>
      <c r="E132" s="57">
        <v>0</v>
      </c>
      <c r="F132" s="57">
        <v>0</v>
      </c>
      <c r="G132" s="58">
        <f t="shared" si="4"/>
        <v>1551848.6630000002</v>
      </c>
      <c r="H132" s="58">
        <f t="shared" si="5"/>
        <v>0</v>
      </c>
      <c r="I132" s="59"/>
    </row>
    <row r="133" spans="1:9" x14ac:dyDescent="0.2">
      <c r="A133" s="56">
        <v>151</v>
      </c>
      <c r="B133" s="57">
        <f>PRRAS!C143</f>
        <v>132</v>
      </c>
      <c r="C133" s="57">
        <f>PRRAS!D143</f>
        <v>3546725</v>
      </c>
      <c r="D133" s="57">
        <f>PRRAS!E143</f>
        <v>4149724</v>
      </c>
      <c r="E133" s="57">
        <v>0</v>
      </c>
      <c r="F133" s="57">
        <v>0</v>
      </c>
      <c r="G133" s="58">
        <f t="shared" si="4"/>
        <v>1563694.8360000001</v>
      </c>
      <c r="H133" s="58">
        <f t="shared" si="5"/>
        <v>0</v>
      </c>
      <c r="I133" s="59"/>
    </row>
    <row r="134" spans="1:9" x14ac:dyDescent="0.2">
      <c r="A134" s="56">
        <v>151</v>
      </c>
      <c r="B134" s="57">
        <f>PRRAS!C144</f>
        <v>133</v>
      </c>
      <c r="C134" s="57">
        <f>PRRAS!D144</f>
        <v>0</v>
      </c>
      <c r="D134" s="57">
        <f>PRRAS!E144</f>
        <v>0</v>
      </c>
      <c r="E134" s="57">
        <v>0</v>
      </c>
      <c r="F134" s="57">
        <v>0</v>
      </c>
      <c r="G134" s="58">
        <f t="shared" si="4"/>
        <v>0</v>
      </c>
      <c r="H134" s="58">
        <f t="shared" si="5"/>
        <v>0</v>
      </c>
      <c r="I134" s="59"/>
    </row>
    <row r="135" spans="1:9" x14ac:dyDescent="0.2">
      <c r="A135" s="56">
        <v>151</v>
      </c>
      <c r="B135" s="57">
        <f>PRRAS!C145</f>
        <v>134</v>
      </c>
      <c r="C135" s="57">
        <f>PRRAS!D145</f>
        <v>0</v>
      </c>
      <c r="D135" s="57">
        <f>PRRAS!E145</f>
        <v>0</v>
      </c>
      <c r="E135" s="57">
        <v>0</v>
      </c>
      <c r="F135" s="57">
        <v>0</v>
      </c>
      <c r="G135" s="58">
        <f t="shared" si="4"/>
        <v>0</v>
      </c>
      <c r="H135" s="58">
        <f t="shared" si="5"/>
        <v>0</v>
      </c>
      <c r="I135" s="59"/>
    </row>
    <row r="136" spans="1:9" x14ac:dyDescent="0.2">
      <c r="A136" s="56">
        <v>151</v>
      </c>
      <c r="B136" s="57">
        <f>PRRAS!C146</f>
        <v>135</v>
      </c>
      <c r="C136" s="57">
        <f>PRRAS!D146</f>
        <v>0</v>
      </c>
      <c r="D136" s="57">
        <f>PRRAS!E146</f>
        <v>0</v>
      </c>
      <c r="E136" s="57">
        <v>0</v>
      </c>
      <c r="F136" s="57">
        <v>0</v>
      </c>
      <c r="G136" s="58">
        <f t="shared" si="4"/>
        <v>0</v>
      </c>
      <c r="H136" s="58">
        <f t="shared" si="5"/>
        <v>0</v>
      </c>
      <c r="I136" s="59"/>
    </row>
    <row r="137" spans="1:9" x14ac:dyDescent="0.2">
      <c r="A137" s="56">
        <v>151</v>
      </c>
      <c r="B137" s="57">
        <f>PRRAS!C147</f>
        <v>136</v>
      </c>
      <c r="C137" s="57">
        <f>PRRAS!D147</f>
        <v>0</v>
      </c>
      <c r="D137" s="57">
        <f>PRRAS!E147</f>
        <v>0</v>
      </c>
      <c r="E137" s="57">
        <v>0</v>
      </c>
      <c r="F137" s="57">
        <v>0</v>
      </c>
      <c r="G137" s="58">
        <f t="shared" si="4"/>
        <v>0</v>
      </c>
      <c r="H137" s="58">
        <f t="shared" si="5"/>
        <v>0</v>
      </c>
      <c r="I137" s="59"/>
    </row>
    <row r="138" spans="1:9" x14ac:dyDescent="0.2">
      <c r="A138" s="56">
        <v>151</v>
      </c>
      <c r="B138" s="57">
        <f>PRRAS!C148</f>
        <v>137</v>
      </c>
      <c r="C138" s="57">
        <f>PRRAS!D148</f>
        <v>0</v>
      </c>
      <c r="D138" s="57">
        <f>PRRAS!E148</f>
        <v>0</v>
      </c>
      <c r="E138" s="57">
        <v>0</v>
      </c>
      <c r="F138" s="57">
        <v>0</v>
      </c>
      <c r="G138" s="58">
        <f t="shared" si="4"/>
        <v>0</v>
      </c>
      <c r="H138" s="58">
        <f t="shared" si="5"/>
        <v>0</v>
      </c>
      <c r="I138" s="59"/>
    </row>
    <row r="139" spans="1:9" x14ac:dyDescent="0.2">
      <c r="A139" s="56">
        <v>151</v>
      </c>
      <c r="B139" s="57">
        <f>PRRAS!C149</f>
        <v>138</v>
      </c>
      <c r="C139" s="57">
        <f>PRRAS!D149</f>
        <v>0</v>
      </c>
      <c r="D139" s="57">
        <f>PRRAS!E149</f>
        <v>0</v>
      </c>
      <c r="E139" s="57">
        <v>0</v>
      </c>
      <c r="F139" s="57">
        <v>0</v>
      </c>
      <c r="G139" s="58">
        <f t="shared" si="4"/>
        <v>0</v>
      </c>
      <c r="H139" s="58">
        <f t="shared" si="5"/>
        <v>0</v>
      </c>
      <c r="I139" s="59"/>
    </row>
    <row r="140" spans="1:9" x14ac:dyDescent="0.2">
      <c r="A140" s="56">
        <v>151</v>
      </c>
      <c r="B140" s="57">
        <f>PRRAS!C150</f>
        <v>139</v>
      </c>
      <c r="C140" s="57">
        <f>PRRAS!D150</f>
        <v>0</v>
      </c>
      <c r="D140" s="57">
        <f>PRRAS!E150</f>
        <v>0</v>
      </c>
      <c r="E140" s="57">
        <v>0</v>
      </c>
      <c r="F140" s="57">
        <v>0</v>
      </c>
      <c r="G140" s="58">
        <f t="shared" si="4"/>
        <v>0</v>
      </c>
      <c r="H140" s="58">
        <f t="shared" si="5"/>
        <v>0</v>
      </c>
      <c r="I140" s="59"/>
    </row>
    <row r="141" spans="1:9" x14ac:dyDescent="0.2">
      <c r="A141" s="56">
        <v>151</v>
      </c>
      <c r="B141" s="57">
        <f>PRRAS!C151</f>
        <v>140</v>
      </c>
      <c r="C141" s="57">
        <f>PRRAS!D151</f>
        <v>0</v>
      </c>
      <c r="D141" s="57">
        <f>PRRAS!E151</f>
        <v>0</v>
      </c>
      <c r="E141" s="57">
        <v>0</v>
      </c>
      <c r="F141" s="57">
        <v>0</v>
      </c>
      <c r="G141" s="58">
        <f t="shared" si="4"/>
        <v>0</v>
      </c>
      <c r="H141" s="58">
        <f t="shared" si="5"/>
        <v>0</v>
      </c>
      <c r="I141" s="59"/>
    </row>
    <row r="142" spans="1:9" x14ac:dyDescent="0.2">
      <c r="A142" s="56">
        <v>151</v>
      </c>
      <c r="B142" s="57">
        <f>PRRAS!C152</f>
        <v>141</v>
      </c>
      <c r="C142" s="57">
        <f>PRRAS!D152</f>
        <v>0</v>
      </c>
      <c r="D142" s="57">
        <f>PRRAS!E152</f>
        <v>0</v>
      </c>
      <c r="E142" s="57">
        <v>0</v>
      </c>
      <c r="F142" s="57">
        <v>0</v>
      </c>
      <c r="G142" s="58">
        <f t="shared" si="4"/>
        <v>0</v>
      </c>
      <c r="H142" s="58">
        <f t="shared" si="5"/>
        <v>0</v>
      </c>
      <c r="I142" s="59"/>
    </row>
    <row r="143" spans="1:9" x14ac:dyDescent="0.2">
      <c r="A143" s="56">
        <v>151</v>
      </c>
      <c r="B143" s="57">
        <f>PRRAS!C153</f>
        <v>142</v>
      </c>
      <c r="C143" s="57">
        <f>PRRAS!D153</f>
        <v>0</v>
      </c>
      <c r="D143" s="57">
        <f>PRRAS!E153</f>
        <v>0</v>
      </c>
      <c r="E143" s="57">
        <v>0</v>
      </c>
      <c r="F143" s="57">
        <v>0</v>
      </c>
      <c r="G143" s="58">
        <f t="shared" si="4"/>
        <v>0</v>
      </c>
      <c r="H143" s="58">
        <f t="shared" si="5"/>
        <v>0</v>
      </c>
      <c r="I143" s="59"/>
    </row>
    <row r="144" spans="1:9" x14ac:dyDescent="0.2">
      <c r="A144" s="56">
        <v>151</v>
      </c>
      <c r="B144" s="57">
        <f>PRRAS!C154</f>
        <v>143</v>
      </c>
      <c r="C144" s="57">
        <f>PRRAS!D154</f>
        <v>0</v>
      </c>
      <c r="D144" s="57">
        <f>PRRAS!E154</f>
        <v>0</v>
      </c>
      <c r="E144" s="57">
        <v>0</v>
      </c>
      <c r="F144" s="57">
        <v>0</v>
      </c>
      <c r="G144" s="58">
        <f t="shared" si="4"/>
        <v>0</v>
      </c>
      <c r="H144" s="58">
        <f t="shared" si="5"/>
        <v>0</v>
      </c>
      <c r="I144" s="59"/>
    </row>
    <row r="145" spans="1:9" x14ac:dyDescent="0.2">
      <c r="A145" s="56">
        <v>151</v>
      </c>
      <c r="B145" s="57">
        <f>PRRAS!C155</f>
        <v>144</v>
      </c>
      <c r="C145" s="57">
        <f>PRRAS!D155</f>
        <v>0</v>
      </c>
      <c r="D145" s="57">
        <f>PRRAS!E155</f>
        <v>0</v>
      </c>
      <c r="E145" s="57">
        <v>0</v>
      </c>
      <c r="F145" s="57">
        <v>0</v>
      </c>
      <c r="G145" s="58">
        <f t="shared" si="4"/>
        <v>0</v>
      </c>
      <c r="H145" s="58">
        <f t="shared" si="5"/>
        <v>0</v>
      </c>
      <c r="I145" s="59"/>
    </row>
    <row r="146" spans="1:9" x14ac:dyDescent="0.2">
      <c r="A146" s="56">
        <v>151</v>
      </c>
      <c r="B146" s="57">
        <f>PRRAS!C156</f>
        <v>145</v>
      </c>
      <c r="C146" s="57">
        <f>PRRAS!D156</f>
        <v>0</v>
      </c>
      <c r="D146" s="57">
        <f>PRRAS!E156</f>
        <v>0</v>
      </c>
      <c r="E146" s="57">
        <v>0</v>
      </c>
      <c r="F146" s="57">
        <v>0</v>
      </c>
      <c r="G146" s="58">
        <f t="shared" si="4"/>
        <v>0</v>
      </c>
      <c r="H146" s="58">
        <f t="shared" si="5"/>
        <v>0</v>
      </c>
      <c r="I146" s="59"/>
    </row>
    <row r="147" spans="1:9" x14ac:dyDescent="0.2">
      <c r="A147" s="56">
        <v>151</v>
      </c>
      <c r="B147" s="57">
        <f>PRRAS!C157</f>
        <v>146</v>
      </c>
      <c r="C147" s="57">
        <f>PRRAS!D157</f>
        <v>0</v>
      </c>
      <c r="D147" s="57">
        <f>PRRAS!E157</f>
        <v>0</v>
      </c>
      <c r="E147" s="57">
        <v>0</v>
      </c>
      <c r="F147" s="57">
        <v>0</v>
      </c>
      <c r="G147" s="58">
        <f t="shared" si="4"/>
        <v>0</v>
      </c>
      <c r="H147" s="58">
        <f t="shared" si="5"/>
        <v>0</v>
      </c>
      <c r="I147" s="59"/>
    </row>
    <row r="148" spans="1:9" x14ac:dyDescent="0.2">
      <c r="A148" s="56">
        <v>151</v>
      </c>
      <c r="B148" s="57">
        <f>PRRAS!C158</f>
        <v>147</v>
      </c>
      <c r="C148" s="57">
        <f>PRRAS!D158</f>
        <v>0</v>
      </c>
      <c r="D148" s="57">
        <f>PRRAS!E158</f>
        <v>0</v>
      </c>
      <c r="E148" s="57">
        <v>0</v>
      </c>
      <c r="F148" s="57">
        <v>0</v>
      </c>
      <c r="G148" s="58">
        <f t="shared" si="4"/>
        <v>0</v>
      </c>
      <c r="H148" s="58">
        <f t="shared" si="5"/>
        <v>0</v>
      </c>
      <c r="I148" s="59"/>
    </row>
    <row r="149" spans="1:9" x14ac:dyDescent="0.2">
      <c r="A149" s="56">
        <v>151</v>
      </c>
      <c r="B149" s="57">
        <f>PRRAS!C159</f>
        <v>148</v>
      </c>
      <c r="C149" s="57">
        <f>PRRAS!D159</f>
        <v>3667443</v>
      </c>
      <c r="D149" s="57">
        <f>PRRAS!E159</f>
        <v>4298993</v>
      </c>
      <c r="E149" s="57">
        <v>0</v>
      </c>
      <c r="F149" s="57">
        <v>0</v>
      </c>
      <c r="G149" s="58">
        <f t="shared" si="4"/>
        <v>1815283.4919999999</v>
      </c>
      <c r="H149" s="58">
        <f t="shared" si="5"/>
        <v>0</v>
      </c>
      <c r="I149" s="59"/>
    </row>
    <row r="150" spans="1:9" x14ac:dyDescent="0.2">
      <c r="A150" s="56">
        <v>151</v>
      </c>
      <c r="B150" s="57">
        <f>PRRAS!C160</f>
        <v>149</v>
      </c>
      <c r="C150" s="57">
        <f>PRRAS!D160</f>
        <v>2280248</v>
      </c>
      <c r="D150" s="57">
        <f>PRRAS!E160</f>
        <v>2882054</v>
      </c>
      <c r="E150" s="57">
        <v>0</v>
      </c>
      <c r="F150" s="57">
        <v>0</v>
      </c>
      <c r="G150" s="58">
        <f t="shared" si="4"/>
        <v>1198609.044</v>
      </c>
      <c r="H150" s="58">
        <f t="shared" si="5"/>
        <v>0</v>
      </c>
      <c r="I150" s="59"/>
    </row>
    <row r="151" spans="1:9" x14ac:dyDescent="0.2">
      <c r="A151" s="56">
        <v>151</v>
      </c>
      <c r="B151" s="57">
        <f>PRRAS!C161</f>
        <v>150</v>
      </c>
      <c r="C151" s="57">
        <f>PRRAS!D161</f>
        <v>1875131</v>
      </c>
      <c r="D151" s="57">
        <f>PRRAS!E161</f>
        <v>2393620</v>
      </c>
      <c r="E151" s="57">
        <v>0</v>
      </c>
      <c r="F151" s="57">
        <v>0</v>
      </c>
      <c r="G151" s="58">
        <f t="shared" si="4"/>
        <v>999355.64999999991</v>
      </c>
      <c r="H151" s="58">
        <f t="shared" si="5"/>
        <v>0</v>
      </c>
      <c r="I151" s="59"/>
    </row>
    <row r="152" spans="1:9" x14ac:dyDescent="0.2">
      <c r="A152" s="56">
        <v>151</v>
      </c>
      <c r="B152" s="57">
        <f>PRRAS!C162</f>
        <v>151</v>
      </c>
      <c r="C152" s="57">
        <f>PRRAS!D162</f>
        <v>1489312</v>
      </c>
      <c r="D152" s="57">
        <f>PRRAS!E162</f>
        <v>1907294</v>
      </c>
      <c r="E152" s="57">
        <v>0</v>
      </c>
      <c r="F152" s="57">
        <v>0</v>
      </c>
      <c r="G152" s="58">
        <f t="shared" si="4"/>
        <v>800888.9</v>
      </c>
      <c r="H152" s="58">
        <f t="shared" si="5"/>
        <v>0</v>
      </c>
      <c r="I152" s="59"/>
    </row>
    <row r="153" spans="1:9" x14ac:dyDescent="0.2">
      <c r="A153" s="56">
        <v>151</v>
      </c>
      <c r="B153" s="57">
        <f>PRRAS!C163</f>
        <v>152</v>
      </c>
      <c r="C153" s="57">
        <f>PRRAS!D163</f>
        <v>0</v>
      </c>
      <c r="D153" s="57">
        <f>PRRAS!E163</f>
        <v>0</v>
      </c>
      <c r="E153" s="57">
        <v>0</v>
      </c>
      <c r="F153" s="57">
        <v>0</v>
      </c>
      <c r="G153" s="58">
        <f t="shared" si="4"/>
        <v>0</v>
      </c>
      <c r="H153" s="58">
        <f t="shared" si="5"/>
        <v>0</v>
      </c>
      <c r="I153" s="59"/>
    </row>
    <row r="154" spans="1:9" x14ac:dyDescent="0.2">
      <c r="A154" s="56">
        <v>151</v>
      </c>
      <c r="B154" s="57">
        <f>PRRAS!C164</f>
        <v>153</v>
      </c>
      <c r="C154" s="57">
        <f>PRRAS!D164</f>
        <v>0</v>
      </c>
      <c r="D154" s="57">
        <f>PRRAS!E164</f>
        <v>0</v>
      </c>
      <c r="E154" s="57">
        <v>0</v>
      </c>
      <c r="F154" s="57">
        <v>0</v>
      </c>
      <c r="G154" s="58">
        <f t="shared" si="4"/>
        <v>0</v>
      </c>
      <c r="H154" s="58">
        <f t="shared" si="5"/>
        <v>0</v>
      </c>
      <c r="I154" s="59"/>
    </row>
    <row r="155" spans="1:9" x14ac:dyDescent="0.2">
      <c r="A155" s="56">
        <v>151</v>
      </c>
      <c r="B155" s="57">
        <f>PRRAS!C165</f>
        <v>154</v>
      </c>
      <c r="C155" s="57">
        <f>PRRAS!D165</f>
        <v>385819</v>
      </c>
      <c r="D155" s="57">
        <f>PRRAS!E165</f>
        <v>486326</v>
      </c>
      <c r="E155" s="57">
        <v>0</v>
      </c>
      <c r="F155" s="57">
        <v>0</v>
      </c>
      <c r="G155" s="58">
        <f t="shared" si="4"/>
        <v>209204.53399999999</v>
      </c>
      <c r="H155" s="58">
        <f t="shared" si="5"/>
        <v>0</v>
      </c>
      <c r="I155" s="59"/>
    </row>
    <row r="156" spans="1:9" x14ac:dyDescent="0.2">
      <c r="A156" s="56">
        <v>151</v>
      </c>
      <c r="B156" s="57">
        <f>PRRAS!C166</f>
        <v>155</v>
      </c>
      <c r="C156" s="57">
        <f>PRRAS!D166</f>
        <v>82595</v>
      </c>
      <c r="D156" s="57">
        <f>PRRAS!E166</f>
        <v>92067</v>
      </c>
      <c r="E156" s="57">
        <v>0</v>
      </c>
      <c r="F156" s="57">
        <v>0</v>
      </c>
      <c r="G156" s="58">
        <f t="shared" si="4"/>
        <v>41342.995000000003</v>
      </c>
      <c r="H156" s="58">
        <f t="shared" si="5"/>
        <v>0</v>
      </c>
      <c r="I156" s="59"/>
    </row>
    <row r="157" spans="1:9" x14ac:dyDescent="0.2">
      <c r="A157" s="56">
        <v>151</v>
      </c>
      <c r="B157" s="57">
        <f>PRRAS!C167</f>
        <v>156</v>
      </c>
      <c r="C157" s="57">
        <f>PRRAS!D167</f>
        <v>322522</v>
      </c>
      <c r="D157" s="57">
        <f>PRRAS!E167</f>
        <v>396367</v>
      </c>
      <c r="E157" s="57">
        <v>0</v>
      </c>
      <c r="F157" s="57">
        <v>0</v>
      </c>
      <c r="G157" s="58">
        <f t="shared" si="4"/>
        <v>173979.93599999999</v>
      </c>
      <c r="H157" s="58">
        <f t="shared" si="5"/>
        <v>0</v>
      </c>
      <c r="I157" s="59"/>
    </row>
    <row r="158" spans="1:9" x14ac:dyDescent="0.2">
      <c r="A158" s="56">
        <v>151</v>
      </c>
      <c r="B158" s="57">
        <f>PRRAS!C168</f>
        <v>157</v>
      </c>
      <c r="C158" s="57">
        <f>PRRAS!D168</f>
        <v>0</v>
      </c>
      <c r="D158" s="57">
        <f>PRRAS!E168</f>
        <v>0</v>
      </c>
      <c r="E158" s="57">
        <v>0</v>
      </c>
      <c r="F158" s="57">
        <v>0</v>
      </c>
      <c r="G158" s="58">
        <f t="shared" si="4"/>
        <v>0</v>
      </c>
      <c r="H158" s="58">
        <f t="shared" si="5"/>
        <v>0</v>
      </c>
      <c r="I158" s="59"/>
    </row>
    <row r="159" spans="1:9" x14ac:dyDescent="0.2">
      <c r="A159" s="56">
        <v>151</v>
      </c>
      <c r="B159" s="57">
        <f>PRRAS!C169</f>
        <v>158</v>
      </c>
      <c r="C159" s="57">
        <f>PRRAS!D169</f>
        <v>290645</v>
      </c>
      <c r="D159" s="57">
        <f>PRRAS!E169</f>
        <v>392918</v>
      </c>
      <c r="E159" s="57">
        <v>0</v>
      </c>
      <c r="F159" s="57">
        <v>0</v>
      </c>
      <c r="G159" s="58">
        <f t="shared" si="4"/>
        <v>170083.99799999999</v>
      </c>
      <c r="H159" s="58">
        <f t="shared" si="5"/>
        <v>0</v>
      </c>
      <c r="I159" s="59"/>
    </row>
    <row r="160" spans="1:9" x14ac:dyDescent="0.2">
      <c r="A160" s="56">
        <v>151</v>
      </c>
      <c r="B160" s="57">
        <f>PRRAS!C170</f>
        <v>159</v>
      </c>
      <c r="C160" s="57">
        <f>PRRAS!D170</f>
        <v>31877</v>
      </c>
      <c r="D160" s="57">
        <f>PRRAS!E170</f>
        <v>3449</v>
      </c>
      <c r="E160" s="57">
        <v>0</v>
      </c>
      <c r="F160" s="57">
        <v>0</v>
      </c>
      <c r="G160" s="58">
        <f t="shared" si="4"/>
        <v>6165.2250000000004</v>
      </c>
      <c r="H160" s="58">
        <f t="shared" si="5"/>
        <v>0</v>
      </c>
      <c r="I160" s="59"/>
    </row>
    <row r="161" spans="1:9" x14ac:dyDescent="0.2">
      <c r="A161" s="56">
        <v>151</v>
      </c>
      <c r="B161" s="57">
        <f>PRRAS!C171</f>
        <v>160</v>
      </c>
      <c r="C161" s="57">
        <f>PRRAS!D171</f>
        <v>1257522</v>
      </c>
      <c r="D161" s="57">
        <f>PRRAS!E171</f>
        <v>1265637</v>
      </c>
      <c r="E161" s="57">
        <v>0</v>
      </c>
      <c r="F161" s="57">
        <v>0</v>
      </c>
      <c r="G161" s="58">
        <f t="shared" si="4"/>
        <v>606207.36</v>
      </c>
      <c r="H161" s="58">
        <f t="shared" si="5"/>
        <v>0</v>
      </c>
      <c r="I161" s="59"/>
    </row>
    <row r="162" spans="1:9" x14ac:dyDescent="0.2">
      <c r="A162" s="56">
        <v>151</v>
      </c>
      <c r="B162" s="57">
        <f>PRRAS!C172</f>
        <v>161</v>
      </c>
      <c r="C162" s="57">
        <f>PRRAS!D172</f>
        <v>57869</v>
      </c>
      <c r="D162" s="57">
        <f>PRRAS!E172</f>
        <v>79403</v>
      </c>
      <c r="E162" s="57">
        <v>0</v>
      </c>
      <c r="F162" s="57">
        <v>0</v>
      </c>
      <c r="G162" s="58">
        <f t="shared" si="4"/>
        <v>34884.675000000003</v>
      </c>
      <c r="H162" s="58">
        <f t="shared" si="5"/>
        <v>0</v>
      </c>
      <c r="I162" s="59"/>
    </row>
    <row r="163" spans="1:9" x14ac:dyDescent="0.2">
      <c r="A163" s="56">
        <v>151</v>
      </c>
      <c r="B163" s="57">
        <f>PRRAS!C173</f>
        <v>162</v>
      </c>
      <c r="C163" s="57">
        <f>PRRAS!D173</f>
        <v>19500</v>
      </c>
      <c r="D163" s="57">
        <f>PRRAS!E173</f>
        <v>20500</v>
      </c>
      <c r="E163" s="57">
        <v>0</v>
      </c>
      <c r="F163" s="57">
        <v>0</v>
      </c>
      <c r="G163" s="58">
        <f t="shared" si="4"/>
        <v>9801</v>
      </c>
      <c r="H163" s="58">
        <f t="shared" si="5"/>
        <v>0</v>
      </c>
      <c r="I163" s="59"/>
    </row>
    <row r="164" spans="1:9" x14ac:dyDescent="0.2">
      <c r="A164" s="56">
        <v>151</v>
      </c>
      <c r="B164" s="57">
        <f>PRRAS!C174</f>
        <v>163</v>
      </c>
      <c r="C164" s="57">
        <f>PRRAS!D174</f>
        <v>33369</v>
      </c>
      <c r="D164" s="57">
        <f>PRRAS!E174</f>
        <v>41853</v>
      </c>
      <c r="E164" s="57">
        <v>0</v>
      </c>
      <c r="F164" s="57">
        <v>0</v>
      </c>
      <c r="G164" s="58">
        <f t="shared" si="4"/>
        <v>19083.225000000002</v>
      </c>
      <c r="H164" s="58">
        <f t="shared" si="5"/>
        <v>0</v>
      </c>
      <c r="I164" s="59"/>
    </row>
    <row r="165" spans="1:9" x14ac:dyDescent="0.2">
      <c r="A165" s="56">
        <v>151</v>
      </c>
      <c r="B165" s="57">
        <f>PRRAS!C175</f>
        <v>164</v>
      </c>
      <c r="C165" s="57">
        <f>PRRAS!D175</f>
        <v>5000</v>
      </c>
      <c r="D165" s="57">
        <f>PRRAS!E175</f>
        <v>17050</v>
      </c>
      <c r="E165" s="57">
        <v>0</v>
      </c>
      <c r="F165" s="57">
        <v>0</v>
      </c>
      <c r="G165" s="58">
        <f t="shared" si="4"/>
        <v>6412.4000000000005</v>
      </c>
      <c r="H165" s="58">
        <f t="shared" si="5"/>
        <v>0</v>
      </c>
      <c r="I165" s="59"/>
    </row>
    <row r="166" spans="1:9" x14ac:dyDescent="0.2">
      <c r="A166" s="56">
        <v>151</v>
      </c>
      <c r="B166" s="57">
        <f>PRRAS!C176</f>
        <v>165</v>
      </c>
      <c r="C166" s="57">
        <f>PRRAS!D176</f>
        <v>0</v>
      </c>
      <c r="D166" s="57">
        <f>PRRAS!E176</f>
        <v>0</v>
      </c>
      <c r="E166" s="57">
        <v>0</v>
      </c>
      <c r="F166" s="57">
        <v>0</v>
      </c>
      <c r="G166" s="58">
        <f t="shared" si="4"/>
        <v>0</v>
      </c>
      <c r="H166" s="58">
        <f t="shared" si="5"/>
        <v>0</v>
      </c>
      <c r="I166" s="59"/>
    </row>
    <row r="167" spans="1:9" x14ac:dyDescent="0.2">
      <c r="A167" s="56">
        <v>151</v>
      </c>
      <c r="B167" s="57">
        <f>PRRAS!C177</f>
        <v>166</v>
      </c>
      <c r="C167" s="57">
        <f>PRRAS!D177</f>
        <v>856324</v>
      </c>
      <c r="D167" s="57">
        <f>PRRAS!E177</f>
        <v>862832</v>
      </c>
      <c r="E167" s="57">
        <v>0</v>
      </c>
      <c r="F167" s="57">
        <v>0</v>
      </c>
      <c r="G167" s="58">
        <f t="shared" si="4"/>
        <v>428610.00800000003</v>
      </c>
      <c r="H167" s="58">
        <f t="shared" si="5"/>
        <v>0</v>
      </c>
      <c r="I167" s="59"/>
    </row>
    <row r="168" spans="1:9" x14ac:dyDescent="0.2">
      <c r="A168" s="56">
        <v>151</v>
      </c>
      <c r="B168" s="57">
        <f>PRRAS!C178</f>
        <v>167</v>
      </c>
      <c r="C168" s="57">
        <f>PRRAS!D178</f>
        <v>71531</v>
      </c>
      <c r="D168" s="57">
        <f>PRRAS!E178</f>
        <v>61651</v>
      </c>
      <c r="E168" s="57">
        <v>0</v>
      </c>
      <c r="F168" s="57">
        <v>0</v>
      </c>
      <c r="G168" s="58">
        <f t="shared" si="4"/>
        <v>32537.111000000001</v>
      </c>
      <c r="H168" s="58">
        <f t="shared" si="5"/>
        <v>0</v>
      </c>
      <c r="I168" s="59"/>
    </row>
    <row r="169" spans="1:9" x14ac:dyDescent="0.2">
      <c r="A169" s="56">
        <v>151</v>
      </c>
      <c r="B169" s="57">
        <f>PRRAS!C179</f>
        <v>168</v>
      </c>
      <c r="C169" s="57">
        <f>PRRAS!D179</f>
        <v>512324</v>
      </c>
      <c r="D169" s="57">
        <f>PRRAS!E179</f>
        <v>466622</v>
      </c>
      <c r="E169" s="57">
        <v>0</v>
      </c>
      <c r="F169" s="57">
        <v>0</v>
      </c>
      <c r="G169" s="58">
        <f t="shared" si="4"/>
        <v>242855.42400000003</v>
      </c>
      <c r="H169" s="58">
        <f t="shared" si="5"/>
        <v>0</v>
      </c>
      <c r="I169" s="59"/>
    </row>
    <row r="170" spans="1:9" x14ac:dyDescent="0.2">
      <c r="A170" s="56">
        <v>151</v>
      </c>
      <c r="B170" s="57">
        <f>PRRAS!C180</f>
        <v>169</v>
      </c>
      <c r="C170" s="57">
        <f>PRRAS!D180</f>
        <v>171921</v>
      </c>
      <c r="D170" s="57">
        <f>PRRAS!E180</f>
        <v>150364</v>
      </c>
      <c r="E170" s="57">
        <v>0</v>
      </c>
      <c r="F170" s="57">
        <v>0</v>
      </c>
      <c r="G170" s="58">
        <f t="shared" si="4"/>
        <v>79877.681000000011</v>
      </c>
      <c r="H170" s="58">
        <f t="shared" si="5"/>
        <v>0</v>
      </c>
      <c r="I170" s="59"/>
    </row>
    <row r="171" spans="1:9" x14ac:dyDescent="0.2">
      <c r="A171" s="56">
        <v>151</v>
      </c>
      <c r="B171" s="57">
        <f>PRRAS!C181</f>
        <v>170</v>
      </c>
      <c r="C171" s="57">
        <f>PRRAS!D181</f>
        <v>30773</v>
      </c>
      <c r="D171" s="57">
        <f>PRRAS!E181</f>
        <v>70229</v>
      </c>
      <c r="E171" s="57">
        <v>0</v>
      </c>
      <c r="F171" s="57">
        <v>0</v>
      </c>
      <c r="G171" s="58">
        <f t="shared" si="4"/>
        <v>29109.27</v>
      </c>
      <c r="H171" s="58">
        <f t="shared" si="5"/>
        <v>0</v>
      </c>
      <c r="I171" s="59"/>
    </row>
    <row r="172" spans="1:9" x14ac:dyDescent="0.2">
      <c r="A172" s="56">
        <v>151</v>
      </c>
      <c r="B172" s="57">
        <f>PRRAS!C182</f>
        <v>171</v>
      </c>
      <c r="C172" s="57">
        <f>PRRAS!D182</f>
        <v>52308</v>
      </c>
      <c r="D172" s="57">
        <f>PRRAS!E182</f>
        <v>95577</v>
      </c>
      <c r="E172" s="57">
        <v>0</v>
      </c>
      <c r="F172" s="57">
        <v>0</v>
      </c>
      <c r="G172" s="58">
        <f t="shared" si="4"/>
        <v>41632.002</v>
      </c>
      <c r="H172" s="58">
        <f t="shared" si="5"/>
        <v>0</v>
      </c>
      <c r="I172" s="59"/>
    </row>
    <row r="173" spans="1:9" x14ac:dyDescent="0.2">
      <c r="A173" s="56">
        <v>151</v>
      </c>
      <c r="B173" s="57">
        <f>PRRAS!C183</f>
        <v>172</v>
      </c>
      <c r="C173" s="57">
        <f>PRRAS!D183</f>
        <v>0</v>
      </c>
      <c r="D173" s="57">
        <f>PRRAS!E183</f>
        <v>0</v>
      </c>
      <c r="E173" s="57">
        <v>0</v>
      </c>
      <c r="F173" s="57">
        <v>0</v>
      </c>
      <c r="G173" s="58">
        <f t="shared" si="4"/>
        <v>0</v>
      </c>
      <c r="H173" s="58">
        <f t="shared" si="5"/>
        <v>0</v>
      </c>
      <c r="I173" s="59"/>
    </row>
    <row r="174" spans="1:9" x14ac:dyDescent="0.2">
      <c r="A174" s="56">
        <v>151</v>
      </c>
      <c r="B174" s="57">
        <f>PRRAS!C184</f>
        <v>173</v>
      </c>
      <c r="C174" s="57">
        <f>PRRAS!D184</f>
        <v>17467</v>
      </c>
      <c r="D174" s="57">
        <f>PRRAS!E184</f>
        <v>18389</v>
      </c>
      <c r="E174" s="57">
        <v>0</v>
      </c>
      <c r="F174" s="57">
        <v>0</v>
      </c>
      <c r="G174" s="58">
        <f t="shared" si="4"/>
        <v>9384.3849999999984</v>
      </c>
      <c r="H174" s="58">
        <f t="shared" si="5"/>
        <v>0</v>
      </c>
      <c r="I174" s="59"/>
    </row>
    <row r="175" spans="1:9" x14ac:dyDescent="0.2">
      <c r="A175" s="56">
        <v>151</v>
      </c>
      <c r="B175" s="57">
        <f>PRRAS!C185</f>
        <v>174</v>
      </c>
      <c r="C175" s="57">
        <f>PRRAS!D185</f>
        <v>328121</v>
      </c>
      <c r="D175" s="57">
        <f>PRRAS!E185</f>
        <v>292753</v>
      </c>
      <c r="E175" s="57">
        <v>0</v>
      </c>
      <c r="F175" s="57">
        <v>0</v>
      </c>
      <c r="G175" s="58">
        <f t="shared" si="4"/>
        <v>158971.098</v>
      </c>
      <c r="H175" s="58">
        <f t="shared" si="5"/>
        <v>0</v>
      </c>
      <c r="I175" s="59"/>
    </row>
    <row r="176" spans="1:9" x14ac:dyDescent="0.2">
      <c r="A176" s="56">
        <v>151</v>
      </c>
      <c r="B176" s="57">
        <f>PRRAS!C186</f>
        <v>175</v>
      </c>
      <c r="C176" s="57">
        <f>PRRAS!D186</f>
        <v>34914</v>
      </c>
      <c r="D176" s="57">
        <f>PRRAS!E186</f>
        <v>39152</v>
      </c>
      <c r="E176" s="57">
        <v>0</v>
      </c>
      <c r="F176" s="57">
        <v>0</v>
      </c>
      <c r="G176" s="58">
        <f t="shared" si="4"/>
        <v>19813.149999999998</v>
      </c>
      <c r="H176" s="58">
        <f t="shared" si="5"/>
        <v>0</v>
      </c>
      <c r="I176" s="59"/>
    </row>
    <row r="177" spans="1:9" x14ac:dyDescent="0.2">
      <c r="A177" s="56">
        <v>151</v>
      </c>
      <c r="B177" s="57">
        <f>PRRAS!C187</f>
        <v>176</v>
      </c>
      <c r="C177" s="57">
        <f>PRRAS!D187</f>
        <v>151907</v>
      </c>
      <c r="D177" s="57">
        <f>PRRAS!E187</f>
        <v>139013</v>
      </c>
      <c r="E177" s="57">
        <v>0</v>
      </c>
      <c r="F177" s="57">
        <v>0</v>
      </c>
      <c r="G177" s="58">
        <f t="shared" si="4"/>
        <v>75668.207999999999</v>
      </c>
      <c r="H177" s="58">
        <f t="shared" si="5"/>
        <v>0</v>
      </c>
      <c r="I177" s="59"/>
    </row>
    <row r="178" spans="1:9" x14ac:dyDescent="0.2">
      <c r="A178" s="56">
        <v>151</v>
      </c>
      <c r="B178" s="57">
        <f>PRRAS!C188</f>
        <v>177</v>
      </c>
      <c r="C178" s="57">
        <f>PRRAS!D188</f>
        <v>10833</v>
      </c>
      <c r="D178" s="57">
        <f>PRRAS!E188</f>
        <v>10835</v>
      </c>
      <c r="E178" s="57">
        <v>0</v>
      </c>
      <c r="F178" s="57">
        <v>0</v>
      </c>
      <c r="G178" s="58">
        <f t="shared" si="4"/>
        <v>5753.0309999999999</v>
      </c>
      <c r="H178" s="58">
        <f t="shared" si="5"/>
        <v>0</v>
      </c>
      <c r="I178" s="59"/>
    </row>
    <row r="179" spans="1:9" x14ac:dyDescent="0.2">
      <c r="A179" s="56">
        <v>151</v>
      </c>
      <c r="B179" s="57">
        <f>PRRAS!C189</f>
        <v>178</v>
      </c>
      <c r="C179" s="57">
        <f>PRRAS!D189</f>
        <v>34835</v>
      </c>
      <c r="D179" s="57">
        <f>PRRAS!E189</f>
        <v>45109</v>
      </c>
      <c r="E179" s="57">
        <v>0</v>
      </c>
      <c r="F179" s="57">
        <v>0</v>
      </c>
      <c r="G179" s="58">
        <f t="shared" si="4"/>
        <v>22259.433999999997</v>
      </c>
      <c r="H179" s="58">
        <f t="shared" si="5"/>
        <v>0</v>
      </c>
      <c r="I179" s="59"/>
    </row>
    <row r="180" spans="1:9" x14ac:dyDescent="0.2">
      <c r="A180" s="56">
        <v>151</v>
      </c>
      <c r="B180" s="57">
        <f>PRRAS!C190</f>
        <v>179</v>
      </c>
      <c r="C180" s="57">
        <f>PRRAS!D190</f>
        <v>0</v>
      </c>
      <c r="D180" s="57">
        <f>PRRAS!E190</f>
        <v>0</v>
      </c>
      <c r="E180" s="57">
        <v>0</v>
      </c>
      <c r="F180" s="57">
        <v>0</v>
      </c>
      <c r="G180" s="58">
        <f t="shared" si="4"/>
        <v>0</v>
      </c>
      <c r="H180" s="58">
        <f t="shared" si="5"/>
        <v>0</v>
      </c>
      <c r="I180" s="59"/>
    </row>
    <row r="181" spans="1:9" x14ac:dyDescent="0.2">
      <c r="A181" s="56">
        <v>151</v>
      </c>
      <c r="B181" s="57">
        <f>PRRAS!C191</f>
        <v>180</v>
      </c>
      <c r="C181" s="57">
        <f>PRRAS!D191</f>
        <v>17434</v>
      </c>
      <c r="D181" s="57">
        <f>PRRAS!E191</f>
        <v>11433</v>
      </c>
      <c r="E181" s="57">
        <v>0</v>
      </c>
      <c r="F181" s="57">
        <v>0</v>
      </c>
      <c r="G181" s="58">
        <f t="shared" si="4"/>
        <v>7254</v>
      </c>
      <c r="H181" s="58">
        <f t="shared" si="5"/>
        <v>0</v>
      </c>
      <c r="I181" s="59"/>
    </row>
    <row r="182" spans="1:9" x14ac:dyDescent="0.2">
      <c r="A182" s="56">
        <v>151</v>
      </c>
      <c r="B182" s="57">
        <f>PRRAS!C192</f>
        <v>181</v>
      </c>
      <c r="C182" s="57">
        <f>PRRAS!D192</f>
        <v>61238</v>
      </c>
      <c r="D182" s="57">
        <f>PRRAS!E192</f>
        <v>35488</v>
      </c>
      <c r="E182" s="57">
        <v>0</v>
      </c>
      <c r="F182" s="57">
        <v>0</v>
      </c>
      <c r="G182" s="58">
        <f t="shared" si="4"/>
        <v>23930.734</v>
      </c>
      <c r="H182" s="58">
        <f t="shared" si="5"/>
        <v>0</v>
      </c>
      <c r="I182" s="59"/>
    </row>
    <row r="183" spans="1:9" x14ac:dyDescent="0.2">
      <c r="A183" s="56">
        <v>151</v>
      </c>
      <c r="B183" s="57">
        <f>PRRAS!C193</f>
        <v>182</v>
      </c>
      <c r="C183" s="57">
        <f>PRRAS!D193</f>
        <v>4234</v>
      </c>
      <c r="D183" s="57">
        <f>PRRAS!E193</f>
        <v>0</v>
      </c>
      <c r="E183" s="57">
        <v>0</v>
      </c>
      <c r="F183" s="57">
        <v>0</v>
      </c>
      <c r="G183" s="58">
        <f t="shared" si="4"/>
        <v>770.58799999999997</v>
      </c>
      <c r="H183" s="58">
        <f t="shared" si="5"/>
        <v>0</v>
      </c>
      <c r="I183" s="59"/>
    </row>
    <row r="184" spans="1:9" x14ac:dyDescent="0.2">
      <c r="A184" s="56">
        <v>151</v>
      </c>
      <c r="B184" s="57">
        <f>PRRAS!C194</f>
        <v>183</v>
      </c>
      <c r="C184" s="57">
        <f>PRRAS!D194</f>
        <v>12726</v>
      </c>
      <c r="D184" s="57">
        <f>PRRAS!E194</f>
        <v>11723</v>
      </c>
      <c r="E184" s="57">
        <v>0</v>
      </c>
      <c r="F184" s="57">
        <v>0</v>
      </c>
      <c r="G184" s="58">
        <f t="shared" si="4"/>
        <v>6619.4759999999997</v>
      </c>
      <c r="H184" s="58">
        <f t="shared" si="5"/>
        <v>0</v>
      </c>
      <c r="I184" s="59"/>
    </row>
    <row r="185" spans="1:9" x14ac:dyDescent="0.2">
      <c r="A185" s="56">
        <v>151</v>
      </c>
      <c r="B185" s="57">
        <f>PRRAS!C195</f>
        <v>184</v>
      </c>
      <c r="C185" s="57">
        <f>PRRAS!D195</f>
        <v>0</v>
      </c>
      <c r="D185" s="57">
        <f>PRRAS!E195</f>
        <v>0</v>
      </c>
      <c r="E185" s="57">
        <v>0</v>
      </c>
      <c r="F185" s="57">
        <v>0</v>
      </c>
      <c r="G185" s="58">
        <f t="shared" si="4"/>
        <v>0</v>
      </c>
      <c r="H185" s="58">
        <f t="shared" si="5"/>
        <v>0</v>
      </c>
      <c r="I185" s="59"/>
    </row>
    <row r="186" spans="1:9" x14ac:dyDescent="0.2">
      <c r="A186" s="56">
        <v>151</v>
      </c>
      <c r="B186" s="57">
        <f>PRRAS!C196</f>
        <v>185</v>
      </c>
      <c r="C186" s="57">
        <f>PRRAS!D196</f>
        <v>15208</v>
      </c>
      <c r="D186" s="57">
        <f>PRRAS!E196</f>
        <v>30649</v>
      </c>
      <c r="E186" s="57">
        <v>0</v>
      </c>
      <c r="F186" s="57">
        <v>0</v>
      </c>
      <c r="G186" s="58">
        <f t="shared" si="4"/>
        <v>14153.61</v>
      </c>
      <c r="H186" s="58">
        <f t="shared" si="5"/>
        <v>0</v>
      </c>
      <c r="I186" s="59"/>
    </row>
    <row r="187" spans="1:9" x14ac:dyDescent="0.2">
      <c r="A187" s="56">
        <v>151</v>
      </c>
      <c r="B187" s="57">
        <f>PRRAS!C197</f>
        <v>186</v>
      </c>
      <c r="C187" s="57">
        <f>PRRAS!D197</f>
        <v>2762</v>
      </c>
      <c r="D187" s="57">
        <f>PRRAS!E197</f>
        <v>5525</v>
      </c>
      <c r="E187" s="57">
        <v>0</v>
      </c>
      <c r="F187" s="57">
        <v>0</v>
      </c>
      <c r="G187" s="58">
        <f t="shared" si="4"/>
        <v>2569.0320000000002</v>
      </c>
      <c r="H187" s="58">
        <f t="shared" si="5"/>
        <v>0</v>
      </c>
      <c r="I187" s="59"/>
    </row>
    <row r="188" spans="1:9" x14ac:dyDescent="0.2">
      <c r="A188" s="56">
        <v>151</v>
      </c>
      <c r="B188" s="57">
        <f>PRRAS!C198</f>
        <v>187</v>
      </c>
      <c r="C188" s="57">
        <f>PRRAS!D198</f>
        <v>4855</v>
      </c>
      <c r="D188" s="57">
        <f>PRRAS!E198</f>
        <v>5147</v>
      </c>
      <c r="E188" s="57">
        <v>0</v>
      </c>
      <c r="F188" s="57">
        <v>0</v>
      </c>
      <c r="G188" s="58">
        <f t="shared" si="4"/>
        <v>2832.8629999999998</v>
      </c>
      <c r="H188" s="58">
        <f t="shared" si="5"/>
        <v>0</v>
      </c>
      <c r="I188" s="59"/>
    </row>
    <row r="189" spans="1:9" x14ac:dyDescent="0.2">
      <c r="A189" s="56">
        <v>151</v>
      </c>
      <c r="B189" s="57">
        <f>PRRAS!C199</f>
        <v>188</v>
      </c>
      <c r="C189" s="57">
        <f>PRRAS!D199</f>
        <v>0</v>
      </c>
      <c r="D189" s="57">
        <f>PRRAS!E199</f>
        <v>0</v>
      </c>
      <c r="E189" s="57">
        <v>0</v>
      </c>
      <c r="F189" s="57">
        <v>0</v>
      </c>
      <c r="G189" s="58">
        <f t="shared" si="4"/>
        <v>0</v>
      </c>
      <c r="H189" s="58">
        <f t="shared" si="5"/>
        <v>0</v>
      </c>
      <c r="I189" s="59"/>
    </row>
    <row r="190" spans="1:9" x14ac:dyDescent="0.2">
      <c r="A190" s="56">
        <v>151</v>
      </c>
      <c r="B190" s="57">
        <f>PRRAS!C200</f>
        <v>189</v>
      </c>
      <c r="C190" s="57">
        <f>PRRAS!D200</f>
        <v>0</v>
      </c>
      <c r="D190" s="57">
        <f>PRRAS!E200</f>
        <v>0</v>
      </c>
      <c r="E190" s="57">
        <v>0</v>
      </c>
      <c r="F190" s="57">
        <v>0</v>
      </c>
      <c r="G190" s="58">
        <f t="shared" si="4"/>
        <v>0</v>
      </c>
      <c r="H190" s="58">
        <f t="shared" si="5"/>
        <v>0</v>
      </c>
      <c r="I190" s="59"/>
    </row>
    <row r="191" spans="1:9" x14ac:dyDescent="0.2">
      <c r="A191" s="56">
        <v>151</v>
      </c>
      <c r="B191" s="57">
        <f>PRRAS!C201</f>
        <v>190</v>
      </c>
      <c r="C191" s="57">
        <f>PRRAS!D201</f>
        <v>0</v>
      </c>
      <c r="D191" s="57">
        <f>PRRAS!E201</f>
        <v>0</v>
      </c>
      <c r="E191" s="57">
        <v>0</v>
      </c>
      <c r="F191" s="57">
        <v>0</v>
      </c>
      <c r="G191" s="58">
        <f t="shared" si="4"/>
        <v>0</v>
      </c>
      <c r="H191" s="58">
        <f t="shared" si="5"/>
        <v>0</v>
      </c>
      <c r="I191" s="59"/>
    </row>
    <row r="192" spans="1:9" x14ac:dyDescent="0.2">
      <c r="A192" s="56">
        <v>151</v>
      </c>
      <c r="B192" s="57">
        <f>PRRAS!C202</f>
        <v>191</v>
      </c>
      <c r="C192" s="57">
        <f>PRRAS!D202</f>
        <v>0</v>
      </c>
      <c r="D192" s="57">
        <f>PRRAS!E202</f>
        <v>0</v>
      </c>
      <c r="E192" s="57">
        <v>0</v>
      </c>
      <c r="F192" s="57">
        <v>0</v>
      </c>
      <c r="G192" s="58">
        <f t="shared" si="4"/>
        <v>0</v>
      </c>
      <c r="H192" s="58">
        <f t="shared" si="5"/>
        <v>0</v>
      </c>
      <c r="I192" s="59"/>
    </row>
    <row r="193" spans="1:9" x14ac:dyDescent="0.2">
      <c r="A193" s="56">
        <v>151</v>
      </c>
      <c r="B193" s="57">
        <f>PRRAS!C203</f>
        <v>192</v>
      </c>
      <c r="C193" s="57">
        <f>PRRAS!D203</f>
        <v>7591</v>
      </c>
      <c r="D193" s="57">
        <f>PRRAS!E203</f>
        <v>19977</v>
      </c>
      <c r="E193" s="57">
        <v>0</v>
      </c>
      <c r="F193" s="57">
        <v>0</v>
      </c>
      <c r="G193" s="58">
        <f t="shared" si="4"/>
        <v>9128.64</v>
      </c>
      <c r="H193" s="58">
        <f t="shared" si="5"/>
        <v>0</v>
      </c>
      <c r="I193" s="59"/>
    </row>
    <row r="194" spans="1:9" x14ac:dyDescent="0.2">
      <c r="A194" s="56">
        <v>151</v>
      </c>
      <c r="B194" s="57">
        <f>PRRAS!C204</f>
        <v>193</v>
      </c>
      <c r="C194" s="57">
        <f>PRRAS!D204</f>
        <v>1500</v>
      </c>
      <c r="D194" s="57">
        <f>PRRAS!E204</f>
        <v>1500</v>
      </c>
      <c r="E194" s="57">
        <v>0</v>
      </c>
      <c r="F194" s="57">
        <v>0</v>
      </c>
      <c r="G194" s="58">
        <f t="shared" ref="G194:G257" si="6">(B194/1000)*(C194*1+D194*2)</f>
        <v>868.5</v>
      </c>
      <c r="H194" s="58">
        <f t="shared" ref="H194:H257" si="7">ABS(C194-ROUND(C194,0))+ABS(D194-ROUND(D194,0))</f>
        <v>0</v>
      </c>
      <c r="I194" s="59"/>
    </row>
    <row r="195" spans="1:9" x14ac:dyDescent="0.2">
      <c r="A195" s="56">
        <v>151</v>
      </c>
      <c r="B195" s="57">
        <f>PRRAS!C205</f>
        <v>194</v>
      </c>
      <c r="C195" s="57">
        <f>PRRAS!D205</f>
        <v>0</v>
      </c>
      <c r="D195" s="57">
        <f>PRRAS!E205</f>
        <v>0</v>
      </c>
      <c r="E195" s="57">
        <v>0</v>
      </c>
      <c r="F195" s="57">
        <v>0</v>
      </c>
      <c r="G195" s="58">
        <f t="shared" si="6"/>
        <v>0</v>
      </c>
      <c r="H195" s="58">
        <f t="shared" si="7"/>
        <v>0</v>
      </c>
      <c r="I195" s="59"/>
    </row>
    <row r="196" spans="1:9" x14ac:dyDescent="0.2">
      <c r="A196" s="56">
        <v>151</v>
      </c>
      <c r="B196" s="57">
        <f>PRRAS!C206</f>
        <v>195</v>
      </c>
      <c r="C196" s="57">
        <f>PRRAS!D206</f>
        <v>0</v>
      </c>
      <c r="D196" s="57">
        <f>PRRAS!E206</f>
        <v>0</v>
      </c>
      <c r="E196" s="57">
        <v>0</v>
      </c>
      <c r="F196" s="57">
        <v>0</v>
      </c>
      <c r="G196" s="58">
        <f t="shared" si="6"/>
        <v>0</v>
      </c>
      <c r="H196" s="58">
        <f t="shared" si="7"/>
        <v>0</v>
      </c>
      <c r="I196" s="59"/>
    </row>
    <row r="197" spans="1:9" x14ac:dyDescent="0.2">
      <c r="A197" s="56">
        <v>151</v>
      </c>
      <c r="B197" s="57">
        <f>PRRAS!C207</f>
        <v>196</v>
      </c>
      <c r="C197" s="57">
        <f>PRRAS!D207</f>
        <v>0</v>
      </c>
      <c r="D197" s="57">
        <f>PRRAS!E207</f>
        <v>0</v>
      </c>
      <c r="E197" s="57">
        <v>0</v>
      </c>
      <c r="F197" s="57">
        <v>0</v>
      </c>
      <c r="G197" s="58">
        <f t="shared" si="6"/>
        <v>0</v>
      </c>
      <c r="H197" s="58">
        <f t="shared" si="7"/>
        <v>0</v>
      </c>
      <c r="I197" s="59"/>
    </row>
    <row r="198" spans="1:9" x14ac:dyDescent="0.2">
      <c r="A198" s="56">
        <v>151</v>
      </c>
      <c r="B198" s="57">
        <f>PRRAS!C208</f>
        <v>197</v>
      </c>
      <c r="C198" s="57">
        <f>PRRAS!D208</f>
        <v>0</v>
      </c>
      <c r="D198" s="57">
        <f>PRRAS!E208</f>
        <v>0</v>
      </c>
      <c r="E198" s="57">
        <v>0</v>
      </c>
      <c r="F198" s="57">
        <v>0</v>
      </c>
      <c r="G198" s="58">
        <f t="shared" si="6"/>
        <v>0</v>
      </c>
      <c r="H198" s="58">
        <f t="shared" si="7"/>
        <v>0</v>
      </c>
      <c r="I198" s="59"/>
    </row>
    <row r="199" spans="1:9" x14ac:dyDescent="0.2">
      <c r="A199" s="56">
        <v>151</v>
      </c>
      <c r="B199" s="57">
        <f>PRRAS!C209</f>
        <v>198</v>
      </c>
      <c r="C199" s="57">
        <f>PRRAS!D209</f>
        <v>0</v>
      </c>
      <c r="D199" s="57">
        <f>PRRAS!E209</f>
        <v>0</v>
      </c>
      <c r="E199" s="57">
        <v>0</v>
      </c>
      <c r="F199" s="57">
        <v>0</v>
      </c>
      <c r="G199" s="58">
        <f t="shared" si="6"/>
        <v>0</v>
      </c>
      <c r="H199" s="58">
        <f t="shared" si="7"/>
        <v>0</v>
      </c>
      <c r="I199" s="59"/>
    </row>
    <row r="200" spans="1:9" x14ac:dyDescent="0.2">
      <c r="A200" s="56">
        <v>151</v>
      </c>
      <c r="B200" s="57">
        <f>PRRAS!C210</f>
        <v>199</v>
      </c>
      <c r="C200" s="57">
        <f>PRRAS!D210</f>
        <v>0</v>
      </c>
      <c r="D200" s="57">
        <f>PRRAS!E210</f>
        <v>0</v>
      </c>
      <c r="E200" s="57">
        <v>0</v>
      </c>
      <c r="F200" s="57">
        <v>0</v>
      </c>
      <c r="G200" s="58">
        <f t="shared" si="6"/>
        <v>0</v>
      </c>
      <c r="H200" s="58">
        <f t="shared" si="7"/>
        <v>0</v>
      </c>
      <c r="I200" s="59"/>
    </row>
    <row r="201" spans="1:9" x14ac:dyDescent="0.2">
      <c r="A201" s="56">
        <v>151</v>
      </c>
      <c r="B201" s="57">
        <f>PRRAS!C211</f>
        <v>200</v>
      </c>
      <c r="C201" s="57">
        <f>PRRAS!D211</f>
        <v>0</v>
      </c>
      <c r="D201" s="57">
        <f>PRRAS!E211</f>
        <v>0</v>
      </c>
      <c r="E201" s="57">
        <v>0</v>
      </c>
      <c r="F201" s="57">
        <v>0</v>
      </c>
      <c r="G201" s="58">
        <f t="shared" si="6"/>
        <v>0</v>
      </c>
      <c r="H201" s="58">
        <f t="shared" si="7"/>
        <v>0</v>
      </c>
      <c r="I201" s="59"/>
    </row>
    <row r="202" spans="1:9" x14ac:dyDescent="0.2">
      <c r="A202" s="56">
        <v>151</v>
      </c>
      <c r="B202" s="57">
        <f>PRRAS!C212</f>
        <v>201</v>
      </c>
      <c r="C202" s="57">
        <f>PRRAS!D212</f>
        <v>0</v>
      </c>
      <c r="D202" s="57">
        <f>PRRAS!E212</f>
        <v>0</v>
      </c>
      <c r="E202" s="57">
        <v>0</v>
      </c>
      <c r="F202" s="57">
        <v>0</v>
      </c>
      <c r="G202" s="58">
        <f t="shared" si="6"/>
        <v>0</v>
      </c>
      <c r="H202" s="58">
        <f t="shared" si="7"/>
        <v>0</v>
      </c>
      <c r="I202" s="59"/>
    </row>
    <row r="203" spans="1:9" x14ac:dyDescent="0.2">
      <c r="A203" s="56">
        <v>151</v>
      </c>
      <c r="B203" s="57">
        <f>PRRAS!C213</f>
        <v>202</v>
      </c>
      <c r="C203" s="57">
        <f>PRRAS!D213</f>
        <v>0</v>
      </c>
      <c r="D203" s="57">
        <f>PRRAS!E213</f>
        <v>0</v>
      </c>
      <c r="E203" s="57">
        <v>0</v>
      </c>
      <c r="F203" s="57">
        <v>0</v>
      </c>
      <c r="G203" s="58">
        <f t="shared" si="6"/>
        <v>0</v>
      </c>
      <c r="H203" s="58">
        <f t="shared" si="7"/>
        <v>0</v>
      </c>
      <c r="I203" s="59"/>
    </row>
    <row r="204" spans="1:9" x14ac:dyDescent="0.2">
      <c r="A204" s="56">
        <v>151</v>
      </c>
      <c r="B204" s="57">
        <f>PRRAS!C214</f>
        <v>203</v>
      </c>
      <c r="C204" s="57">
        <f>PRRAS!D214</f>
        <v>0</v>
      </c>
      <c r="D204" s="57">
        <f>PRRAS!E214</f>
        <v>0</v>
      </c>
      <c r="E204" s="57">
        <v>0</v>
      </c>
      <c r="F204" s="57">
        <v>0</v>
      </c>
      <c r="G204" s="58">
        <f t="shared" si="6"/>
        <v>0</v>
      </c>
      <c r="H204" s="58">
        <f t="shared" si="7"/>
        <v>0</v>
      </c>
      <c r="I204" s="59"/>
    </row>
    <row r="205" spans="1:9" x14ac:dyDescent="0.2">
      <c r="A205" s="56">
        <v>151</v>
      </c>
      <c r="B205" s="57">
        <f>PRRAS!C215</f>
        <v>204</v>
      </c>
      <c r="C205" s="57">
        <f>PRRAS!D215</f>
        <v>0</v>
      </c>
      <c r="D205" s="57">
        <f>PRRAS!E215</f>
        <v>0</v>
      </c>
      <c r="E205" s="57">
        <v>0</v>
      </c>
      <c r="F205" s="57">
        <v>0</v>
      </c>
      <c r="G205" s="58">
        <f t="shared" si="6"/>
        <v>0</v>
      </c>
      <c r="H205" s="58">
        <f t="shared" si="7"/>
        <v>0</v>
      </c>
      <c r="I205" s="59"/>
    </row>
    <row r="206" spans="1:9" x14ac:dyDescent="0.2">
      <c r="A206" s="56">
        <v>151</v>
      </c>
      <c r="B206" s="57">
        <f>PRRAS!C216</f>
        <v>205</v>
      </c>
      <c r="C206" s="57">
        <f>PRRAS!D216</f>
        <v>0</v>
      </c>
      <c r="D206" s="57">
        <f>PRRAS!E216</f>
        <v>0</v>
      </c>
      <c r="E206" s="57">
        <v>0</v>
      </c>
      <c r="F206" s="57">
        <v>0</v>
      </c>
      <c r="G206" s="58">
        <f t="shared" si="6"/>
        <v>0</v>
      </c>
      <c r="H206" s="58">
        <f t="shared" si="7"/>
        <v>0</v>
      </c>
      <c r="I206" s="59"/>
    </row>
    <row r="207" spans="1:9" x14ac:dyDescent="0.2">
      <c r="A207" s="56">
        <v>151</v>
      </c>
      <c r="B207" s="57">
        <f>PRRAS!C217</f>
        <v>206</v>
      </c>
      <c r="C207" s="57">
        <f>PRRAS!D217</f>
        <v>0</v>
      </c>
      <c r="D207" s="57">
        <f>PRRAS!E217</f>
        <v>0</v>
      </c>
      <c r="E207" s="57">
        <v>0</v>
      </c>
      <c r="F207" s="57">
        <v>0</v>
      </c>
      <c r="G207" s="58">
        <f t="shared" si="6"/>
        <v>0</v>
      </c>
      <c r="H207" s="58">
        <f t="shared" si="7"/>
        <v>0</v>
      </c>
      <c r="I207" s="59"/>
    </row>
    <row r="208" spans="1:9" x14ac:dyDescent="0.2">
      <c r="A208" s="56">
        <v>151</v>
      </c>
      <c r="B208" s="57">
        <f>PRRAS!C218</f>
        <v>207</v>
      </c>
      <c r="C208" s="57">
        <f>PRRAS!D218</f>
        <v>1500</v>
      </c>
      <c r="D208" s="57">
        <f>PRRAS!E218</f>
        <v>1500</v>
      </c>
      <c r="E208" s="57">
        <v>0</v>
      </c>
      <c r="F208" s="57">
        <v>0</v>
      </c>
      <c r="G208" s="58">
        <f t="shared" si="6"/>
        <v>931.5</v>
      </c>
      <c r="H208" s="58">
        <f t="shared" si="7"/>
        <v>0</v>
      </c>
      <c r="I208" s="59"/>
    </row>
    <row r="209" spans="1:9" x14ac:dyDescent="0.2">
      <c r="A209" s="56">
        <v>151</v>
      </c>
      <c r="B209" s="57">
        <f>PRRAS!C219</f>
        <v>208</v>
      </c>
      <c r="C209" s="57">
        <f>PRRAS!D219</f>
        <v>1500</v>
      </c>
      <c r="D209" s="57">
        <f>PRRAS!E219</f>
        <v>1500</v>
      </c>
      <c r="E209" s="57">
        <v>0</v>
      </c>
      <c r="F209" s="57">
        <v>0</v>
      </c>
      <c r="G209" s="58">
        <f t="shared" si="6"/>
        <v>936</v>
      </c>
      <c r="H209" s="58">
        <f t="shared" si="7"/>
        <v>0</v>
      </c>
      <c r="I209" s="59"/>
    </row>
    <row r="210" spans="1:9" x14ac:dyDescent="0.2">
      <c r="A210" s="56">
        <v>151</v>
      </c>
      <c r="B210" s="57">
        <f>PRRAS!C220</f>
        <v>209</v>
      </c>
      <c r="C210" s="57">
        <f>PRRAS!D220</f>
        <v>0</v>
      </c>
      <c r="D210" s="57">
        <f>PRRAS!E220</f>
        <v>0</v>
      </c>
      <c r="E210" s="57">
        <v>0</v>
      </c>
      <c r="F210" s="57">
        <v>0</v>
      </c>
      <c r="G210" s="58">
        <f t="shared" si="6"/>
        <v>0</v>
      </c>
      <c r="H210" s="58">
        <f t="shared" si="7"/>
        <v>0</v>
      </c>
      <c r="I210" s="59"/>
    </row>
    <row r="211" spans="1:9" x14ac:dyDescent="0.2">
      <c r="A211" s="56">
        <v>151</v>
      </c>
      <c r="B211" s="57">
        <f>PRRAS!C221</f>
        <v>210</v>
      </c>
      <c r="C211" s="57">
        <f>PRRAS!D221</f>
        <v>0</v>
      </c>
      <c r="D211" s="57">
        <f>PRRAS!E221</f>
        <v>0</v>
      </c>
      <c r="E211" s="57">
        <v>0</v>
      </c>
      <c r="F211" s="57">
        <v>0</v>
      </c>
      <c r="G211" s="58">
        <f t="shared" si="6"/>
        <v>0</v>
      </c>
      <c r="H211" s="58">
        <f t="shared" si="7"/>
        <v>0</v>
      </c>
      <c r="I211" s="59"/>
    </row>
    <row r="212" spans="1:9" x14ac:dyDescent="0.2">
      <c r="A212" s="56">
        <v>151</v>
      </c>
      <c r="B212" s="57">
        <f>PRRAS!C222</f>
        <v>211</v>
      </c>
      <c r="C212" s="57">
        <f>PRRAS!D222</f>
        <v>0</v>
      </c>
      <c r="D212" s="57">
        <f>PRRAS!E222</f>
        <v>0</v>
      </c>
      <c r="E212" s="57">
        <v>0</v>
      </c>
      <c r="F212" s="57">
        <v>0</v>
      </c>
      <c r="G212" s="58">
        <f t="shared" si="6"/>
        <v>0</v>
      </c>
      <c r="H212" s="58">
        <f t="shared" si="7"/>
        <v>0</v>
      </c>
      <c r="I212" s="59"/>
    </row>
    <row r="213" spans="1:9" x14ac:dyDescent="0.2">
      <c r="A213" s="56">
        <v>151</v>
      </c>
      <c r="B213" s="57">
        <f>PRRAS!C223</f>
        <v>212</v>
      </c>
      <c r="C213" s="57">
        <f>PRRAS!D223</f>
        <v>0</v>
      </c>
      <c r="D213" s="57">
        <f>PRRAS!E223</f>
        <v>0</v>
      </c>
      <c r="E213" s="57">
        <v>0</v>
      </c>
      <c r="F213" s="57">
        <v>0</v>
      </c>
      <c r="G213" s="58">
        <f t="shared" si="6"/>
        <v>0</v>
      </c>
      <c r="H213" s="58">
        <f t="shared" si="7"/>
        <v>0</v>
      </c>
      <c r="I213" s="59"/>
    </row>
    <row r="214" spans="1:9" x14ac:dyDescent="0.2">
      <c r="A214" s="56">
        <v>151</v>
      </c>
      <c r="B214" s="57">
        <f>PRRAS!C224</f>
        <v>213</v>
      </c>
      <c r="C214" s="57">
        <f>PRRAS!D224</f>
        <v>0</v>
      </c>
      <c r="D214" s="57">
        <f>PRRAS!E224</f>
        <v>0</v>
      </c>
      <c r="E214" s="57">
        <v>0</v>
      </c>
      <c r="F214" s="57">
        <v>0</v>
      </c>
      <c r="G214" s="58">
        <f t="shared" si="6"/>
        <v>0</v>
      </c>
      <c r="H214" s="58">
        <f t="shared" si="7"/>
        <v>0</v>
      </c>
      <c r="I214" s="59"/>
    </row>
    <row r="215" spans="1:9" x14ac:dyDescent="0.2">
      <c r="A215" s="56">
        <v>151</v>
      </c>
      <c r="B215" s="57">
        <f>PRRAS!C225</f>
        <v>214</v>
      </c>
      <c r="C215" s="57">
        <f>PRRAS!D225</f>
        <v>0</v>
      </c>
      <c r="D215" s="57">
        <f>PRRAS!E225</f>
        <v>0</v>
      </c>
      <c r="E215" s="57">
        <v>0</v>
      </c>
      <c r="F215" s="57">
        <v>0</v>
      </c>
      <c r="G215" s="58">
        <f t="shared" si="6"/>
        <v>0</v>
      </c>
      <c r="H215" s="58">
        <f t="shared" si="7"/>
        <v>0</v>
      </c>
      <c r="I215" s="59"/>
    </row>
    <row r="216" spans="1:9" x14ac:dyDescent="0.2">
      <c r="A216" s="56">
        <v>151</v>
      </c>
      <c r="B216" s="57">
        <f>PRRAS!C226</f>
        <v>215</v>
      </c>
      <c r="C216" s="57">
        <f>PRRAS!D226</f>
        <v>0</v>
      </c>
      <c r="D216" s="57">
        <f>PRRAS!E226</f>
        <v>0</v>
      </c>
      <c r="E216" s="57">
        <v>0</v>
      </c>
      <c r="F216" s="57">
        <v>0</v>
      </c>
      <c r="G216" s="58">
        <f t="shared" si="6"/>
        <v>0</v>
      </c>
      <c r="H216" s="58">
        <f t="shared" si="7"/>
        <v>0</v>
      </c>
      <c r="I216" s="59"/>
    </row>
    <row r="217" spans="1:9" x14ac:dyDescent="0.2">
      <c r="A217" s="56">
        <v>151</v>
      </c>
      <c r="B217" s="57">
        <f>PRRAS!C227</f>
        <v>216</v>
      </c>
      <c r="C217" s="57">
        <f>PRRAS!D227</f>
        <v>0</v>
      </c>
      <c r="D217" s="57">
        <f>PRRAS!E227</f>
        <v>0</v>
      </c>
      <c r="E217" s="57">
        <v>0</v>
      </c>
      <c r="F217" s="57">
        <v>0</v>
      </c>
      <c r="G217" s="58">
        <f t="shared" si="6"/>
        <v>0</v>
      </c>
      <c r="H217" s="58">
        <f t="shared" si="7"/>
        <v>0</v>
      </c>
      <c r="I217" s="59"/>
    </row>
    <row r="218" spans="1:9" x14ac:dyDescent="0.2">
      <c r="A218" s="56">
        <v>151</v>
      </c>
      <c r="B218" s="57">
        <f>PRRAS!C228</f>
        <v>217</v>
      </c>
      <c r="C218" s="57">
        <f>PRRAS!D228</f>
        <v>0</v>
      </c>
      <c r="D218" s="57">
        <f>PRRAS!E228</f>
        <v>0</v>
      </c>
      <c r="E218" s="57">
        <v>0</v>
      </c>
      <c r="F218" s="57">
        <v>0</v>
      </c>
      <c r="G218" s="58">
        <f t="shared" si="6"/>
        <v>0</v>
      </c>
      <c r="H218" s="58">
        <f t="shared" si="7"/>
        <v>0</v>
      </c>
      <c r="I218" s="59"/>
    </row>
    <row r="219" spans="1:9" x14ac:dyDescent="0.2">
      <c r="A219" s="56">
        <v>151</v>
      </c>
      <c r="B219" s="57">
        <f>PRRAS!C229</f>
        <v>218</v>
      </c>
      <c r="C219" s="57">
        <f>PRRAS!D229</f>
        <v>0</v>
      </c>
      <c r="D219" s="57">
        <f>PRRAS!E229</f>
        <v>0</v>
      </c>
      <c r="E219" s="57">
        <v>0</v>
      </c>
      <c r="F219" s="57">
        <v>0</v>
      </c>
      <c r="G219" s="58">
        <f t="shared" si="6"/>
        <v>0</v>
      </c>
      <c r="H219" s="58">
        <f t="shared" si="7"/>
        <v>0</v>
      </c>
      <c r="I219" s="59"/>
    </row>
    <row r="220" spans="1:9" x14ac:dyDescent="0.2">
      <c r="A220" s="56">
        <v>151</v>
      </c>
      <c r="B220" s="57">
        <f>PRRAS!C230</f>
        <v>219</v>
      </c>
      <c r="C220" s="57">
        <f>PRRAS!D230</f>
        <v>0</v>
      </c>
      <c r="D220" s="57">
        <f>PRRAS!E230</f>
        <v>0</v>
      </c>
      <c r="E220" s="57">
        <v>0</v>
      </c>
      <c r="F220" s="57">
        <v>0</v>
      </c>
      <c r="G220" s="58">
        <f t="shared" si="6"/>
        <v>0</v>
      </c>
      <c r="H220" s="58">
        <f t="shared" si="7"/>
        <v>0</v>
      </c>
      <c r="I220" s="59"/>
    </row>
    <row r="221" spans="1:9" x14ac:dyDescent="0.2">
      <c r="A221" s="56">
        <v>151</v>
      </c>
      <c r="B221" s="57">
        <f>PRRAS!C231</f>
        <v>220</v>
      </c>
      <c r="C221" s="57">
        <f>PRRAS!D231</f>
        <v>0</v>
      </c>
      <c r="D221" s="57">
        <f>PRRAS!E231</f>
        <v>0</v>
      </c>
      <c r="E221" s="57">
        <v>0</v>
      </c>
      <c r="F221" s="57">
        <v>0</v>
      </c>
      <c r="G221" s="58">
        <f t="shared" si="6"/>
        <v>0</v>
      </c>
      <c r="H221" s="58">
        <f t="shared" si="7"/>
        <v>0</v>
      </c>
      <c r="I221" s="59"/>
    </row>
    <row r="222" spans="1:9" x14ac:dyDescent="0.2">
      <c r="A222" s="56">
        <v>151</v>
      </c>
      <c r="B222" s="57">
        <f>PRRAS!C232</f>
        <v>221</v>
      </c>
      <c r="C222" s="57">
        <f>PRRAS!D232</f>
        <v>10873</v>
      </c>
      <c r="D222" s="57">
        <f>PRRAS!E232</f>
        <v>2825</v>
      </c>
      <c r="E222" s="57">
        <v>0</v>
      </c>
      <c r="F222" s="57">
        <v>0</v>
      </c>
      <c r="G222" s="58">
        <f t="shared" si="6"/>
        <v>3651.5830000000001</v>
      </c>
      <c r="H222" s="58">
        <f t="shared" si="7"/>
        <v>0</v>
      </c>
      <c r="I222" s="59"/>
    </row>
    <row r="223" spans="1:9" x14ac:dyDescent="0.2">
      <c r="A223" s="56">
        <v>151</v>
      </c>
      <c r="B223" s="57">
        <f>PRRAS!C233</f>
        <v>222</v>
      </c>
      <c r="C223" s="57">
        <f>PRRAS!D233</f>
        <v>0</v>
      </c>
      <c r="D223" s="57">
        <f>PRRAS!E233</f>
        <v>0</v>
      </c>
      <c r="E223" s="57">
        <v>0</v>
      </c>
      <c r="F223" s="57">
        <v>0</v>
      </c>
      <c r="G223" s="58">
        <f t="shared" si="6"/>
        <v>0</v>
      </c>
      <c r="H223" s="58">
        <f t="shared" si="7"/>
        <v>0</v>
      </c>
      <c r="I223" s="59"/>
    </row>
    <row r="224" spans="1:9" x14ac:dyDescent="0.2">
      <c r="A224" s="56">
        <v>151</v>
      </c>
      <c r="B224" s="57">
        <f>PRRAS!C234</f>
        <v>223</v>
      </c>
      <c r="C224" s="57">
        <f>PRRAS!D234</f>
        <v>0</v>
      </c>
      <c r="D224" s="57">
        <f>PRRAS!E234</f>
        <v>0</v>
      </c>
      <c r="E224" s="57">
        <v>0</v>
      </c>
      <c r="F224" s="57">
        <v>0</v>
      </c>
      <c r="G224" s="58">
        <f t="shared" si="6"/>
        <v>0</v>
      </c>
      <c r="H224" s="58">
        <f t="shared" si="7"/>
        <v>0</v>
      </c>
      <c r="I224" s="59"/>
    </row>
    <row r="225" spans="1:9" x14ac:dyDescent="0.2">
      <c r="A225" s="56">
        <v>151</v>
      </c>
      <c r="B225" s="57">
        <f>PRRAS!C235</f>
        <v>224</v>
      </c>
      <c r="C225" s="57">
        <f>PRRAS!D235</f>
        <v>0</v>
      </c>
      <c r="D225" s="57">
        <f>PRRAS!E235</f>
        <v>0</v>
      </c>
      <c r="E225" s="57">
        <v>0</v>
      </c>
      <c r="F225" s="57">
        <v>0</v>
      </c>
      <c r="G225" s="58">
        <f t="shared" si="6"/>
        <v>0</v>
      </c>
      <c r="H225" s="58">
        <f t="shared" si="7"/>
        <v>0</v>
      </c>
      <c r="I225" s="59"/>
    </row>
    <row r="226" spans="1:9" x14ac:dyDescent="0.2">
      <c r="A226" s="56">
        <v>151</v>
      </c>
      <c r="B226" s="57">
        <f>PRRAS!C236</f>
        <v>225</v>
      </c>
      <c r="C226" s="57">
        <f>PRRAS!D236</f>
        <v>0</v>
      </c>
      <c r="D226" s="57">
        <f>PRRAS!E236</f>
        <v>0</v>
      </c>
      <c r="E226" s="57">
        <v>0</v>
      </c>
      <c r="F226" s="57">
        <v>0</v>
      </c>
      <c r="G226" s="58">
        <f t="shared" si="6"/>
        <v>0</v>
      </c>
      <c r="H226" s="58">
        <f t="shared" si="7"/>
        <v>0</v>
      </c>
      <c r="I226" s="59"/>
    </row>
    <row r="227" spans="1:9" x14ac:dyDescent="0.2">
      <c r="A227" s="56">
        <v>151</v>
      </c>
      <c r="B227" s="57">
        <f>PRRAS!C237</f>
        <v>226</v>
      </c>
      <c r="C227" s="57">
        <f>PRRAS!D237</f>
        <v>0</v>
      </c>
      <c r="D227" s="57">
        <f>PRRAS!E237</f>
        <v>0</v>
      </c>
      <c r="E227" s="57">
        <v>0</v>
      </c>
      <c r="F227" s="57">
        <v>0</v>
      </c>
      <c r="G227" s="58">
        <f t="shared" si="6"/>
        <v>0</v>
      </c>
      <c r="H227" s="58">
        <f t="shared" si="7"/>
        <v>0</v>
      </c>
      <c r="I227" s="59"/>
    </row>
    <row r="228" spans="1:9" x14ac:dyDescent="0.2">
      <c r="A228" s="56">
        <v>151</v>
      </c>
      <c r="B228" s="57">
        <f>PRRAS!C238</f>
        <v>227</v>
      </c>
      <c r="C228" s="57">
        <f>PRRAS!D238</f>
        <v>0</v>
      </c>
      <c r="D228" s="57">
        <f>PRRAS!E238</f>
        <v>0</v>
      </c>
      <c r="E228" s="57">
        <v>0</v>
      </c>
      <c r="F228" s="57">
        <v>0</v>
      </c>
      <c r="G228" s="58">
        <f t="shared" si="6"/>
        <v>0</v>
      </c>
      <c r="H228" s="58">
        <f t="shared" si="7"/>
        <v>0</v>
      </c>
      <c r="I228" s="59"/>
    </row>
    <row r="229" spans="1:9" x14ac:dyDescent="0.2">
      <c r="A229" s="56">
        <v>151</v>
      </c>
      <c r="B229" s="57">
        <f>PRRAS!C239</f>
        <v>228</v>
      </c>
      <c r="C229" s="57">
        <f>PRRAS!D239</f>
        <v>0</v>
      </c>
      <c r="D229" s="57">
        <f>PRRAS!E239</f>
        <v>0</v>
      </c>
      <c r="E229" s="57">
        <v>0</v>
      </c>
      <c r="F229" s="57">
        <v>0</v>
      </c>
      <c r="G229" s="58">
        <f t="shared" si="6"/>
        <v>0</v>
      </c>
      <c r="H229" s="58">
        <f t="shared" si="7"/>
        <v>0</v>
      </c>
      <c r="I229" s="59"/>
    </row>
    <row r="230" spans="1:9" x14ac:dyDescent="0.2">
      <c r="A230" s="56">
        <v>151</v>
      </c>
      <c r="B230" s="57">
        <f>PRRAS!C240</f>
        <v>229</v>
      </c>
      <c r="C230" s="57">
        <f>PRRAS!D240</f>
        <v>0</v>
      </c>
      <c r="D230" s="57">
        <f>PRRAS!E240</f>
        <v>0</v>
      </c>
      <c r="E230" s="57">
        <v>0</v>
      </c>
      <c r="F230" s="57">
        <v>0</v>
      </c>
      <c r="G230" s="58">
        <f t="shared" si="6"/>
        <v>0</v>
      </c>
      <c r="H230" s="58">
        <f t="shared" si="7"/>
        <v>0</v>
      </c>
      <c r="I230" s="59"/>
    </row>
    <row r="231" spans="1:9" x14ac:dyDescent="0.2">
      <c r="A231" s="56">
        <v>151</v>
      </c>
      <c r="B231" s="57">
        <f>PRRAS!C241</f>
        <v>230</v>
      </c>
      <c r="C231" s="57">
        <f>PRRAS!D241</f>
        <v>0</v>
      </c>
      <c r="D231" s="57">
        <f>PRRAS!E241</f>
        <v>0</v>
      </c>
      <c r="E231" s="57">
        <v>0</v>
      </c>
      <c r="F231" s="57">
        <v>0</v>
      </c>
      <c r="G231" s="58">
        <f t="shared" si="6"/>
        <v>0</v>
      </c>
      <c r="H231" s="58">
        <f t="shared" si="7"/>
        <v>0</v>
      </c>
      <c r="I231" s="59"/>
    </row>
    <row r="232" spans="1:9" x14ac:dyDescent="0.2">
      <c r="A232" s="56">
        <v>151</v>
      </c>
      <c r="B232" s="57">
        <f>PRRAS!C242</f>
        <v>231</v>
      </c>
      <c r="C232" s="57">
        <f>PRRAS!D242</f>
        <v>0</v>
      </c>
      <c r="D232" s="57">
        <f>PRRAS!E242</f>
        <v>0</v>
      </c>
      <c r="E232" s="57">
        <v>0</v>
      </c>
      <c r="F232" s="57">
        <v>0</v>
      </c>
      <c r="G232" s="58">
        <f t="shared" si="6"/>
        <v>0</v>
      </c>
      <c r="H232" s="58">
        <f t="shared" si="7"/>
        <v>0</v>
      </c>
      <c r="I232" s="59"/>
    </row>
    <row r="233" spans="1:9" x14ac:dyDescent="0.2">
      <c r="A233" s="56">
        <v>151</v>
      </c>
      <c r="B233" s="57">
        <f>PRRAS!C243</f>
        <v>232</v>
      </c>
      <c r="C233" s="57">
        <f>PRRAS!D243</f>
        <v>0</v>
      </c>
      <c r="D233" s="57">
        <f>PRRAS!E243</f>
        <v>0</v>
      </c>
      <c r="E233" s="57">
        <v>0</v>
      </c>
      <c r="F233" s="57">
        <v>0</v>
      </c>
      <c r="G233" s="58">
        <f t="shared" si="6"/>
        <v>0</v>
      </c>
      <c r="H233" s="58">
        <f t="shared" si="7"/>
        <v>0</v>
      </c>
      <c r="I233" s="59"/>
    </row>
    <row r="234" spans="1:9" x14ac:dyDescent="0.2">
      <c r="A234" s="56">
        <v>151</v>
      </c>
      <c r="B234" s="57">
        <f>PRRAS!C244</f>
        <v>233</v>
      </c>
      <c r="C234" s="57">
        <f>PRRAS!D244</f>
        <v>0</v>
      </c>
      <c r="D234" s="57">
        <f>PRRAS!E244</f>
        <v>0</v>
      </c>
      <c r="E234" s="57">
        <v>0</v>
      </c>
      <c r="F234" s="57">
        <v>0</v>
      </c>
      <c r="G234" s="58">
        <f t="shared" si="6"/>
        <v>0</v>
      </c>
      <c r="H234" s="58">
        <f t="shared" si="7"/>
        <v>0</v>
      </c>
      <c r="I234" s="59"/>
    </row>
    <row r="235" spans="1:9" x14ac:dyDescent="0.2">
      <c r="A235" s="56">
        <v>151</v>
      </c>
      <c r="B235" s="57">
        <f>PRRAS!C245</f>
        <v>234</v>
      </c>
      <c r="C235" s="57">
        <f>PRRAS!D245</f>
        <v>0</v>
      </c>
      <c r="D235" s="57">
        <f>PRRAS!E245</f>
        <v>0</v>
      </c>
      <c r="E235" s="57">
        <v>0</v>
      </c>
      <c r="F235" s="57">
        <v>0</v>
      </c>
      <c r="G235" s="58">
        <f t="shared" si="6"/>
        <v>0</v>
      </c>
      <c r="H235" s="58">
        <f t="shared" si="7"/>
        <v>0</v>
      </c>
      <c r="I235" s="59"/>
    </row>
    <row r="236" spans="1:9" x14ac:dyDescent="0.2">
      <c r="A236" s="56">
        <v>151</v>
      </c>
      <c r="B236" s="57">
        <f>PRRAS!C246</f>
        <v>235</v>
      </c>
      <c r="C236" s="57">
        <f>PRRAS!D246</f>
        <v>0</v>
      </c>
      <c r="D236" s="57">
        <f>PRRAS!E246</f>
        <v>0</v>
      </c>
      <c r="E236" s="57">
        <v>0</v>
      </c>
      <c r="F236" s="57">
        <v>0</v>
      </c>
      <c r="G236" s="58">
        <f t="shared" si="6"/>
        <v>0</v>
      </c>
      <c r="H236" s="58">
        <f t="shared" si="7"/>
        <v>0</v>
      </c>
      <c r="I236" s="59"/>
    </row>
    <row r="237" spans="1:9" x14ac:dyDescent="0.2">
      <c r="A237" s="56">
        <v>151</v>
      </c>
      <c r="B237" s="57">
        <f>PRRAS!C247</f>
        <v>236</v>
      </c>
      <c r="C237" s="57">
        <f>PRRAS!D247</f>
        <v>0</v>
      </c>
      <c r="D237" s="57">
        <f>PRRAS!E247</f>
        <v>0</v>
      </c>
      <c r="E237" s="57">
        <v>0</v>
      </c>
      <c r="F237" s="57">
        <v>0</v>
      </c>
      <c r="G237" s="58">
        <f t="shared" si="6"/>
        <v>0</v>
      </c>
      <c r="H237" s="58">
        <f t="shared" si="7"/>
        <v>0</v>
      </c>
      <c r="I237" s="59"/>
    </row>
    <row r="238" spans="1:9" x14ac:dyDescent="0.2">
      <c r="A238" s="56">
        <v>151</v>
      </c>
      <c r="B238" s="57">
        <f>PRRAS!C248</f>
        <v>237</v>
      </c>
      <c r="C238" s="57">
        <f>PRRAS!D248</f>
        <v>0</v>
      </c>
      <c r="D238" s="57">
        <f>PRRAS!E248</f>
        <v>0</v>
      </c>
      <c r="E238" s="57">
        <v>0</v>
      </c>
      <c r="F238" s="57">
        <v>0</v>
      </c>
      <c r="G238" s="58">
        <f t="shared" si="6"/>
        <v>0</v>
      </c>
      <c r="H238" s="58">
        <f t="shared" si="7"/>
        <v>0</v>
      </c>
      <c r="I238" s="59"/>
    </row>
    <row r="239" spans="1:9" x14ac:dyDescent="0.2">
      <c r="A239" s="56">
        <v>151</v>
      </c>
      <c r="B239" s="57">
        <f>PRRAS!C249</f>
        <v>238</v>
      </c>
      <c r="C239" s="57">
        <f>PRRAS!D249</f>
        <v>0</v>
      </c>
      <c r="D239" s="57">
        <f>PRRAS!E249</f>
        <v>0</v>
      </c>
      <c r="E239" s="57">
        <v>0</v>
      </c>
      <c r="F239" s="57">
        <v>0</v>
      </c>
      <c r="G239" s="58">
        <f t="shared" si="6"/>
        <v>0</v>
      </c>
      <c r="H239" s="58">
        <f t="shared" si="7"/>
        <v>0</v>
      </c>
      <c r="I239" s="59"/>
    </row>
    <row r="240" spans="1:9" x14ac:dyDescent="0.2">
      <c r="A240" s="56">
        <v>151</v>
      </c>
      <c r="B240" s="57">
        <f>PRRAS!C250</f>
        <v>239</v>
      </c>
      <c r="C240" s="57">
        <f>PRRAS!D250</f>
        <v>0</v>
      </c>
      <c r="D240" s="57">
        <f>PRRAS!E250</f>
        <v>0</v>
      </c>
      <c r="E240" s="57">
        <v>0</v>
      </c>
      <c r="F240" s="57">
        <v>0</v>
      </c>
      <c r="G240" s="58">
        <f t="shared" si="6"/>
        <v>0</v>
      </c>
      <c r="H240" s="58">
        <f t="shared" si="7"/>
        <v>0</v>
      </c>
      <c r="I240" s="59"/>
    </row>
    <row r="241" spans="1:9" x14ac:dyDescent="0.2">
      <c r="A241" s="56">
        <v>151</v>
      </c>
      <c r="B241" s="57">
        <f>PRRAS!C251</f>
        <v>240</v>
      </c>
      <c r="C241" s="57">
        <f>PRRAS!D251</f>
        <v>0</v>
      </c>
      <c r="D241" s="57">
        <f>PRRAS!E251</f>
        <v>0</v>
      </c>
      <c r="E241" s="57">
        <v>0</v>
      </c>
      <c r="F241" s="57">
        <v>0</v>
      </c>
      <c r="G241" s="58">
        <f t="shared" si="6"/>
        <v>0</v>
      </c>
      <c r="H241" s="58">
        <f t="shared" si="7"/>
        <v>0</v>
      </c>
      <c r="I241" s="59"/>
    </row>
    <row r="242" spans="1:9" x14ac:dyDescent="0.2">
      <c r="A242" s="56">
        <v>151</v>
      </c>
      <c r="B242" s="57">
        <f>PRRAS!C252</f>
        <v>241</v>
      </c>
      <c r="C242" s="57">
        <f>PRRAS!D252</f>
        <v>10873</v>
      </c>
      <c r="D242" s="57">
        <f>PRRAS!E252</f>
        <v>2825</v>
      </c>
      <c r="E242" s="57">
        <v>0</v>
      </c>
      <c r="F242" s="57">
        <v>0</v>
      </c>
      <c r="G242" s="58">
        <f t="shared" si="6"/>
        <v>3982.0429999999997</v>
      </c>
      <c r="H242" s="58">
        <f t="shared" si="7"/>
        <v>0</v>
      </c>
      <c r="I242" s="59"/>
    </row>
    <row r="243" spans="1:9" x14ac:dyDescent="0.2">
      <c r="A243" s="56">
        <v>151</v>
      </c>
      <c r="B243" s="57">
        <f>PRRAS!C253</f>
        <v>242</v>
      </c>
      <c r="C243" s="57">
        <f>PRRAS!D253</f>
        <v>10873</v>
      </c>
      <c r="D243" s="57">
        <f>PRRAS!E253</f>
        <v>2825</v>
      </c>
      <c r="E243" s="57">
        <v>0</v>
      </c>
      <c r="F243" s="57">
        <v>0</v>
      </c>
      <c r="G243" s="58">
        <f t="shared" si="6"/>
        <v>3998.5659999999998</v>
      </c>
      <c r="H243" s="58">
        <f t="shared" si="7"/>
        <v>0</v>
      </c>
      <c r="I243" s="59"/>
    </row>
    <row r="244" spans="1:9" x14ac:dyDescent="0.2">
      <c r="A244" s="56">
        <v>151</v>
      </c>
      <c r="B244" s="57">
        <f>PRRAS!C254</f>
        <v>243</v>
      </c>
      <c r="C244" s="57">
        <f>PRRAS!D254</f>
        <v>0</v>
      </c>
      <c r="D244" s="57">
        <f>PRRAS!E254</f>
        <v>0</v>
      </c>
      <c r="E244" s="57">
        <v>0</v>
      </c>
      <c r="F244" s="57">
        <v>0</v>
      </c>
      <c r="G244" s="58">
        <f t="shared" si="6"/>
        <v>0</v>
      </c>
      <c r="H244" s="58">
        <f t="shared" si="7"/>
        <v>0</v>
      </c>
      <c r="I244" s="59"/>
    </row>
    <row r="245" spans="1:9" x14ac:dyDescent="0.2">
      <c r="A245" s="56">
        <v>151</v>
      </c>
      <c r="B245" s="57">
        <f>PRRAS!C255</f>
        <v>244</v>
      </c>
      <c r="C245" s="57">
        <f>PRRAS!D255</f>
        <v>0</v>
      </c>
      <c r="D245" s="57">
        <f>PRRAS!E255</f>
        <v>0</v>
      </c>
      <c r="E245" s="57">
        <v>0</v>
      </c>
      <c r="F245" s="57">
        <v>0</v>
      </c>
      <c r="G245" s="58">
        <f t="shared" si="6"/>
        <v>0</v>
      </c>
      <c r="H245" s="58">
        <f t="shared" si="7"/>
        <v>0</v>
      </c>
      <c r="I245" s="59"/>
    </row>
    <row r="246" spans="1:9" x14ac:dyDescent="0.2">
      <c r="A246" s="56">
        <v>151</v>
      </c>
      <c r="B246" s="57">
        <f>PRRAS!C256</f>
        <v>245</v>
      </c>
      <c r="C246" s="57">
        <f>PRRAS!D256</f>
        <v>0</v>
      </c>
      <c r="D246" s="57">
        <f>PRRAS!E256</f>
        <v>0</v>
      </c>
      <c r="E246" s="57">
        <v>0</v>
      </c>
      <c r="F246" s="57">
        <v>0</v>
      </c>
      <c r="G246" s="58">
        <f t="shared" si="6"/>
        <v>0</v>
      </c>
      <c r="H246" s="58">
        <f t="shared" si="7"/>
        <v>0</v>
      </c>
      <c r="I246" s="59"/>
    </row>
    <row r="247" spans="1:9" x14ac:dyDescent="0.2">
      <c r="A247" s="56">
        <v>151</v>
      </c>
      <c r="B247" s="57">
        <f>PRRAS!C257</f>
        <v>246</v>
      </c>
      <c r="C247" s="57">
        <f>PRRAS!D257</f>
        <v>117300</v>
      </c>
      <c r="D247" s="57">
        <f>PRRAS!E257</f>
        <v>146977</v>
      </c>
      <c r="E247" s="57">
        <v>0</v>
      </c>
      <c r="F247" s="57">
        <v>0</v>
      </c>
      <c r="G247" s="58">
        <f t="shared" si="6"/>
        <v>101168.484</v>
      </c>
      <c r="H247" s="58">
        <f t="shared" si="7"/>
        <v>0</v>
      </c>
      <c r="I247" s="59"/>
    </row>
    <row r="248" spans="1:9" x14ac:dyDescent="0.2">
      <c r="A248" s="56">
        <v>151</v>
      </c>
      <c r="B248" s="57">
        <f>PRRAS!C258</f>
        <v>247</v>
      </c>
      <c r="C248" s="57">
        <f>PRRAS!D258</f>
        <v>0</v>
      </c>
      <c r="D248" s="57">
        <f>PRRAS!E258</f>
        <v>0</v>
      </c>
      <c r="E248" s="57">
        <v>0</v>
      </c>
      <c r="F248" s="57">
        <v>0</v>
      </c>
      <c r="G248" s="58">
        <f t="shared" si="6"/>
        <v>0</v>
      </c>
      <c r="H248" s="58">
        <f t="shared" si="7"/>
        <v>0</v>
      </c>
      <c r="I248" s="59"/>
    </row>
    <row r="249" spans="1:9" x14ac:dyDescent="0.2">
      <c r="A249" s="56">
        <v>151</v>
      </c>
      <c r="B249" s="57">
        <f>PRRAS!C259</f>
        <v>248</v>
      </c>
      <c r="C249" s="57">
        <f>PRRAS!D259</f>
        <v>0</v>
      </c>
      <c r="D249" s="57">
        <f>PRRAS!E259</f>
        <v>0</v>
      </c>
      <c r="E249" s="57">
        <v>0</v>
      </c>
      <c r="F249" s="57">
        <v>0</v>
      </c>
      <c r="G249" s="58">
        <f t="shared" si="6"/>
        <v>0</v>
      </c>
      <c r="H249" s="58">
        <f t="shared" si="7"/>
        <v>0</v>
      </c>
      <c r="I249" s="59"/>
    </row>
    <row r="250" spans="1:9" x14ac:dyDescent="0.2">
      <c r="A250" s="56">
        <v>151</v>
      </c>
      <c r="B250" s="57">
        <f>PRRAS!C260</f>
        <v>249</v>
      </c>
      <c r="C250" s="57">
        <f>PRRAS!D260</f>
        <v>0</v>
      </c>
      <c r="D250" s="57">
        <f>PRRAS!E260</f>
        <v>0</v>
      </c>
      <c r="E250" s="57">
        <v>0</v>
      </c>
      <c r="F250" s="57">
        <v>0</v>
      </c>
      <c r="G250" s="58">
        <f t="shared" si="6"/>
        <v>0</v>
      </c>
      <c r="H250" s="58">
        <f t="shared" si="7"/>
        <v>0</v>
      </c>
      <c r="I250" s="59"/>
    </row>
    <row r="251" spans="1:9" x14ac:dyDescent="0.2">
      <c r="A251" s="56">
        <v>151</v>
      </c>
      <c r="B251" s="57">
        <f>PRRAS!C261</f>
        <v>250</v>
      </c>
      <c r="C251" s="57">
        <f>PRRAS!D261</f>
        <v>0</v>
      </c>
      <c r="D251" s="57">
        <f>PRRAS!E261</f>
        <v>0</v>
      </c>
      <c r="E251" s="57">
        <v>0</v>
      </c>
      <c r="F251" s="57">
        <v>0</v>
      </c>
      <c r="G251" s="58">
        <f t="shared" si="6"/>
        <v>0</v>
      </c>
      <c r="H251" s="58">
        <f t="shared" si="7"/>
        <v>0</v>
      </c>
      <c r="I251" s="59"/>
    </row>
    <row r="252" spans="1:9" x14ac:dyDescent="0.2">
      <c r="A252" s="56">
        <v>151</v>
      </c>
      <c r="B252" s="57">
        <f>PRRAS!C262</f>
        <v>251</v>
      </c>
      <c r="C252" s="57">
        <f>PRRAS!D262</f>
        <v>0</v>
      </c>
      <c r="D252" s="57">
        <f>PRRAS!E262</f>
        <v>0</v>
      </c>
      <c r="E252" s="57">
        <v>0</v>
      </c>
      <c r="F252" s="57">
        <v>0</v>
      </c>
      <c r="G252" s="58">
        <f t="shared" si="6"/>
        <v>0</v>
      </c>
      <c r="H252" s="58">
        <f t="shared" si="7"/>
        <v>0</v>
      </c>
      <c r="I252" s="59"/>
    </row>
    <row r="253" spans="1:9" x14ac:dyDescent="0.2">
      <c r="A253" s="56">
        <v>151</v>
      </c>
      <c r="B253" s="57">
        <f>PRRAS!C263</f>
        <v>252</v>
      </c>
      <c r="C253" s="57">
        <f>PRRAS!D263</f>
        <v>0</v>
      </c>
      <c r="D253" s="57">
        <f>PRRAS!E263</f>
        <v>0</v>
      </c>
      <c r="E253" s="57">
        <v>0</v>
      </c>
      <c r="F253" s="57">
        <v>0</v>
      </c>
      <c r="G253" s="58">
        <f t="shared" si="6"/>
        <v>0</v>
      </c>
      <c r="H253" s="58">
        <f t="shared" si="7"/>
        <v>0</v>
      </c>
      <c r="I253" s="59"/>
    </row>
    <row r="254" spans="1:9" x14ac:dyDescent="0.2">
      <c r="A254" s="56">
        <v>151</v>
      </c>
      <c r="B254" s="57">
        <f>PRRAS!C264</f>
        <v>253</v>
      </c>
      <c r="C254" s="57">
        <f>PRRAS!D264</f>
        <v>117300</v>
      </c>
      <c r="D254" s="57">
        <f>PRRAS!E264</f>
        <v>146977</v>
      </c>
      <c r="E254" s="57">
        <v>0</v>
      </c>
      <c r="F254" s="57">
        <v>0</v>
      </c>
      <c r="G254" s="58">
        <f t="shared" si="6"/>
        <v>104047.262</v>
      </c>
      <c r="H254" s="58">
        <f t="shared" si="7"/>
        <v>0</v>
      </c>
      <c r="I254" s="59"/>
    </row>
    <row r="255" spans="1:9" x14ac:dyDescent="0.2">
      <c r="A255" s="56">
        <v>151</v>
      </c>
      <c r="B255" s="57">
        <f>PRRAS!C265</f>
        <v>254</v>
      </c>
      <c r="C255" s="57">
        <f>PRRAS!D265</f>
        <v>29500</v>
      </c>
      <c r="D255" s="57">
        <f>PRRAS!E265</f>
        <v>26500</v>
      </c>
      <c r="E255" s="57">
        <v>0</v>
      </c>
      <c r="F255" s="57">
        <v>0</v>
      </c>
      <c r="G255" s="58">
        <f t="shared" si="6"/>
        <v>20955</v>
      </c>
      <c r="H255" s="58">
        <f t="shared" si="7"/>
        <v>0</v>
      </c>
      <c r="I255" s="59"/>
    </row>
    <row r="256" spans="1:9" x14ac:dyDescent="0.2">
      <c r="A256" s="56">
        <v>151</v>
      </c>
      <c r="B256" s="57">
        <f>PRRAS!C266</f>
        <v>255</v>
      </c>
      <c r="C256" s="57">
        <f>PRRAS!D266</f>
        <v>87800</v>
      </c>
      <c r="D256" s="57">
        <f>PRRAS!E266</f>
        <v>120477</v>
      </c>
      <c r="E256" s="57">
        <v>0</v>
      </c>
      <c r="F256" s="57">
        <v>0</v>
      </c>
      <c r="G256" s="58">
        <f t="shared" si="6"/>
        <v>83832.27</v>
      </c>
      <c r="H256" s="58">
        <f t="shared" si="7"/>
        <v>0</v>
      </c>
      <c r="I256" s="59"/>
    </row>
    <row r="257" spans="1:9" x14ac:dyDescent="0.2">
      <c r="A257" s="56">
        <v>151</v>
      </c>
      <c r="B257" s="57">
        <f>PRRAS!C267</f>
        <v>256</v>
      </c>
      <c r="C257" s="57">
        <f>PRRAS!D267</f>
        <v>0</v>
      </c>
      <c r="D257" s="57">
        <f>PRRAS!E267</f>
        <v>0</v>
      </c>
      <c r="E257" s="57">
        <v>0</v>
      </c>
      <c r="F257" s="57">
        <v>0</v>
      </c>
      <c r="G257" s="58">
        <f t="shared" si="6"/>
        <v>0</v>
      </c>
      <c r="H257" s="58">
        <f t="shared" si="7"/>
        <v>0</v>
      </c>
      <c r="I257" s="59"/>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
      <c r="A259" s="56">
        <v>151</v>
      </c>
      <c r="B259" s="57">
        <f>PRRAS!C269</f>
        <v>258</v>
      </c>
      <c r="C259" s="57">
        <f>PRRAS!D269</f>
        <v>0</v>
      </c>
      <c r="D259" s="57">
        <f>PRRAS!E269</f>
        <v>0</v>
      </c>
      <c r="E259" s="57">
        <v>0</v>
      </c>
      <c r="F259" s="57">
        <v>0</v>
      </c>
      <c r="G259" s="58">
        <f t="shared" si="8"/>
        <v>0</v>
      </c>
      <c r="H259" s="58">
        <f t="shared" si="9"/>
        <v>0</v>
      </c>
      <c r="I259" s="59"/>
    </row>
    <row r="260" spans="1:9" x14ac:dyDescent="0.2">
      <c r="A260" s="56">
        <v>151</v>
      </c>
      <c r="B260" s="57">
        <f>PRRAS!C270</f>
        <v>259</v>
      </c>
      <c r="C260" s="57">
        <f>PRRAS!D270</f>
        <v>0</v>
      </c>
      <c r="D260" s="57">
        <f>PRRAS!E270</f>
        <v>0</v>
      </c>
      <c r="E260" s="57">
        <v>0</v>
      </c>
      <c r="F260" s="57">
        <v>0</v>
      </c>
      <c r="G260" s="58">
        <f t="shared" si="8"/>
        <v>0</v>
      </c>
      <c r="H260" s="58">
        <f t="shared" si="9"/>
        <v>0</v>
      </c>
      <c r="I260" s="59"/>
    </row>
    <row r="261" spans="1:9" x14ac:dyDescent="0.2">
      <c r="A261" s="56">
        <v>151</v>
      </c>
      <c r="B261" s="57">
        <f>PRRAS!C271</f>
        <v>260</v>
      </c>
      <c r="C261" s="57">
        <f>PRRAS!D271</f>
        <v>0</v>
      </c>
      <c r="D261" s="57">
        <f>PRRAS!E271</f>
        <v>0</v>
      </c>
      <c r="E261" s="57">
        <v>0</v>
      </c>
      <c r="F261" s="57">
        <v>0</v>
      </c>
      <c r="G261" s="58">
        <f t="shared" si="8"/>
        <v>0</v>
      </c>
      <c r="H261" s="58">
        <f t="shared" si="9"/>
        <v>0</v>
      </c>
      <c r="I261" s="59"/>
    </row>
    <row r="262" spans="1:9" x14ac:dyDescent="0.2">
      <c r="A262" s="56">
        <v>151</v>
      </c>
      <c r="B262" s="57">
        <f>PRRAS!C272</f>
        <v>261</v>
      </c>
      <c r="C262" s="57">
        <f>PRRAS!D272</f>
        <v>0</v>
      </c>
      <c r="D262" s="57">
        <f>PRRAS!E272</f>
        <v>0</v>
      </c>
      <c r="E262" s="57">
        <v>0</v>
      </c>
      <c r="F262" s="57">
        <v>0</v>
      </c>
      <c r="G262" s="58">
        <f t="shared" si="8"/>
        <v>0</v>
      </c>
      <c r="H262" s="58">
        <f t="shared" si="9"/>
        <v>0</v>
      </c>
      <c r="I262" s="59"/>
    </row>
    <row r="263" spans="1:9" x14ac:dyDescent="0.2">
      <c r="A263" s="56">
        <v>151</v>
      </c>
      <c r="B263" s="57">
        <f>PRRAS!C273</f>
        <v>262</v>
      </c>
      <c r="C263" s="57">
        <f>PRRAS!D273</f>
        <v>0</v>
      </c>
      <c r="D263" s="57">
        <f>PRRAS!E273</f>
        <v>0</v>
      </c>
      <c r="E263" s="57">
        <v>0</v>
      </c>
      <c r="F263" s="57">
        <v>0</v>
      </c>
      <c r="G263" s="58">
        <f t="shared" si="8"/>
        <v>0</v>
      </c>
      <c r="H263" s="58">
        <f t="shared" si="9"/>
        <v>0</v>
      </c>
      <c r="I263" s="59"/>
    </row>
    <row r="264" spans="1:9" x14ac:dyDescent="0.2">
      <c r="A264" s="56">
        <v>151</v>
      </c>
      <c r="B264" s="57">
        <f>PRRAS!C274</f>
        <v>263</v>
      </c>
      <c r="C264" s="57">
        <f>PRRAS!D274</f>
        <v>0</v>
      </c>
      <c r="D264" s="57">
        <f>PRRAS!E274</f>
        <v>0</v>
      </c>
      <c r="E264" s="57">
        <v>0</v>
      </c>
      <c r="F264" s="57">
        <v>0</v>
      </c>
      <c r="G264" s="58">
        <f t="shared" si="8"/>
        <v>0</v>
      </c>
      <c r="H264" s="58">
        <f t="shared" si="9"/>
        <v>0</v>
      </c>
      <c r="I264" s="59"/>
    </row>
    <row r="265" spans="1:9" x14ac:dyDescent="0.2">
      <c r="A265" s="56">
        <v>151</v>
      </c>
      <c r="B265" s="57">
        <f>PRRAS!C275</f>
        <v>264</v>
      </c>
      <c r="C265" s="57">
        <f>PRRAS!D275</f>
        <v>0</v>
      </c>
      <c r="D265" s="57">
        <f>PRRAS!E275</f>
        <v>0</v>
      </c>
      <c r="E265" s="57">
        <v>0</v>
      </c>
      <c r="F265" s="57">
        <v>0</v>
      </c>
      <c r="G265" s="58">
        <f t="shared" si="8"/>
        <v>0</v>
      </c>
      <c r="H265" s="58">
        <f t="shared" si="9"/>
        <v>0</v>
      </c>
      <c r="I265" s="59"/>
    </row>
    <row r="266" spans="1:9" x14ac:dyDescent="0.2">
      <c r="A266" s="56">
        <v>151</v>
      </c>
      <c r="B266" s="57">
        <f>PRRAS!C276</f>
        <v>265</v>
      </c>
      <c r="C266" s="57">
        <f>PRRAS!D276</f>
        <v>0</v>
      </c>
      <c r="D266" s="57">
        <f>PRRAS!E276</f>
        <v>0</v>
      </c>
      <c r="E266" s="57">
        <v>0</v>
      </c>
      <c r="F266" s="57">
        <v>0</v>
      </c>
      <c r="G266" s="58">
        <f t="shared" si="8"/>
        <v>0</v>
      </c>
      <c r="H266" s="58">
        <f t="shared" si="9"/>
        <v>0</v>
      </c>
      <c r="I266" s="59"/>
    </row>
    <row r="267" spans="1:9" x14ac:dyDescent="0.2">
      <c r="A267" s="56">
        <v>151</v>
      </c>
      <c r="B267" s="57">
        <f>PRRAS!C277</f>
        <v>266</v>
      </c>
      <c r="C267" s="57">
        <f>PRRAS!D277</f>
        <v>0</v>
      </c>
      <c r="D267" s="57">
        <f>PRRAS!E277</f>
        <v>0</v>
      </c>
      <c r="E267" s="57">
        <v>0</v>
      </c>
      <c r="F267" s="57">
        <v>0</v>
      </c>
      <c r="G267" s="58">
        <f t="shared" si="8"/>
        <v>0</v>
      </c>
      <c r="H267" s="58">
        <f t="shared" si="9"/>
        <v>0</v>
      </c>
      <c r="I267" s="59"/>
    </row>
    <row r="268" spans="1:9" x14ac:dyDescent="0.2">
      <c r="A268" s="56">
        <v>151</v>
      </c>
      <c r="B268" s="57">
        <f>PRRAS!C278</f>
        <v>267</v>
      </c>
      <c r="C268" s="57">
        <f>PRRAS!D278</f>
        <v>0</v>
      </c>
      <c r="D268" s="57">
        <f>PRRAS!E278</f>
        <v>0</v>
      </c>
      <c r="E268" s="57">
        <v>0</v>
      </c>
      <c r="F268" s="57">
        <v>0</v>
      </c>
      <c r="G268" s="58">
        <f t="shared" si="8"/>
        <v>0</v>
      </c>
      <c r="H268" s="58">
        <f t="shared" si="9"/>
        <v>0</v>
      </c>
      <c r="I268" s="59"/>
    </row>
    <row r="269" spans="1:9" x14ac:dyDescent="0.2">
      <c r="A269" s="56">
        <v>151</v>
      </c>
      <c r="B269" s="57">
        <f>PRRAS!C279</f>
        <v>268</v>
      </c>
      <c r="C269" s="57">
        <f>PRRAS!D279</f>
        <v>0</v>
      </c>
      <c r="D269" s="57">
        <f>PRRAS!E279</f>
        <v>0</v>
      </c>
      <c r="E269" s="57">
        <v>0</v>
      </c>
      <c r="F269" s="57">
        <v>0</v>
      </c>
      <c r="G269" s="58">
        <f t="shared" si="8"/>
        <v>0</v>
      </c>
      <c r="H269" s="58">
        <f t="shared" si="9"/>
        <v>0</v>
      </c>
      <c r="I269" s="59"/>
    </row>
    <row r="270" spans="1:9" x14ac:dyDescent="0.2">
      <c r="A270" s="56">
        <v>151</v>
      </c>
      <c r="B270" s="57">
        <f>PRRAS!C280</f>
        <v>269</v>
      </c>
      <c r="C270" s="57">
        <f>PRRAS!D280</f>
        <v>0</v>
      </c>
      <c r="D270" s="57">
        <f>PRRAS!E280</f>
        <v>0</v>
      </c>
      <c r="E270" s="57">
        <v>0</v>
      </c>
      <c r="F270" s="57">
        <v>0</v>
      </c>
      <c r="G270" s="58">
        <f t="shared" si="8"/>
        <v>0</v>
      </c>
      <c r="H270" s="58">
        <f t="shared" si="9"/>
        <v>0</v>
      </c>
      <c r="I270" s="59"/>
    </row>
    <row r="271" spans="1:9" x14ac:dyDescent="0.2">
      <c r="A271" s="56">
        <v>151</v>
      </c>
      <c r="B271" s="57">
        <f>PRRAS!C281</f>
        <v>270</v>
      </c>
      <c r="C271" s="57">
        <f>PRRAS!D281</f>
        <v>0</v>
      </c>
      <c r="D271" s="57">
        <f>PRRAS!E281</f>
        <v>0</v>
      </c>
      <c r="E271" s="57">
        <v>0</v>
      </c>
      <c r="F271" s="57">
        <v>0</v>
      </c>
      <c r="G271" s="58">
        <f t="shared" si="8"/>
        <v>0</v>
      </c>
      <c r="H271" s="58">
        <f t="shared" si="9"/>
        <v>0</v>
      </c>
      <c r="I271" s="59"/>
    </row>
    <row r="272" spans="1:9" x14ac:dyDescent="0.2">
      <c r="A272" s="56">
        <v>151</v>
      </c>
      <c r="B272" s="57">
        <f>PRRAS!C282</f>
        <v>271</v>
      </c>
      <c r="C272" s="57">
        <f>PRRAS!D282</f>
        <v>0</v>
      </c>
      <c r="D272" s="57">
        <f>PRRAS!E282</f>
        <v>0</v>
      </c>
      <c r="E272" s="57">
        <v>0</v>
      </c>
      <c r="F272" s="57">
        <v>0</v>
      </c>
      <c r="G272" s="58">
        <f t="shared" si="8"/>
        <v>0</v>
      </c>
      <c r="H272" s="58">
        <f t="shared" si="9"/>
        <v>0</v>
      </c>
      <c r="I272" s="59"/>
    </row>
    <row r="273" spans="1:9" x14ac:dyDescent="0.2">
      <c r="A273" s="56">
        <v>151</v>
      </c>
      <c r="B273" s="57">
        <f>PRRAS!C283</f>
        <v>272</v>
      </c>
      <c r="C273" s="57">
        <f>PRRAS!D283</f>
        <v>0</v>
      </c>
      <c r="D273" s="57">
        <f>PRRAS!E283</f>
        <v>0</v>
      </c>
      <c r="E273" s="57">
        <v>0</v>
      </c>
      <c r="F273" s="57">
        <v>0</v>
      </c>
      <c r="G273" s="58">
        <f t="shared" si="8"/>
        <v>0</v>
      </c>
      <c r="H273" s="58">
        <f t="shared" si="9"/>
        <v>0</v>
      </c>
      <c r="I273" s="59"/>
    </row>
    <row r="274" spans="1:9" x14ac:dyDescent="0.2">
      <c r="A274" s="56">
        <v>151</v>
      </c>
      <c r="B274" s="57">
        <f>PRRAS!C284</f>
        <v>273</v>
      </c>
      <c r="C274" s="57">
        <f>PRRAS!D284</f>
        <v>0</v>
      </c>
      <c r="D274" s="57">
        <f>PRRAS!E284</f>
        <v>0</v>
      </c>
      <c r="E274" s="57">
        <v>0</v>
      </c>
      <c r="F274" s="57">
        <v>0</v>
      </c>
      <c r="G274" s="58">
        <f t="shared" si="8"/>
        <v>0</v>
      </c>
      <c r="H274" s="58">
        <f t="shared" si="9"/>
        <v>0</v>
      </c>
      <c r="I274" s="59"/>
    </row>
    <row r="275" spans="1:9" x14ac:dyDescent="0.2">
      <c r="A275" s="56">
        <v>151</v>
      </c>
      <c r="B275" s="57">
        <f>PRRAS!C285</f>
        <v>274</v>
      </c>
      <c r="C275" s="57">
        <f>PRRAS!D285</f>
        <v>0</v>
      </c>
      <c r="D275" s="57">
        <f>PRRAS!E285</f>
        <v>0</v>
      </c>
      <c r="E275" s="57">
        <v>0</v>
      </c>
      <c r="F275" s="57">
        <v>0</v>
      </c>
      <c r="G275" s="58">
        <f t="shared" si="8"/>
        <v>0</v>
      </c>
      <c r="H275" s="58">
        <f t="shared" si="9"/>
        <v>0</v>
      </c>
      <c r="I275" s="59"/>
    </row>
    <row r="276" spans="1:9" x14ac:dyDescent="0.2">
      <c r="A276" s="56">
        <v>151</v>
      </c>
      <c r="B276" s="57">
        <f>PRRAS!C286</f>
        <v>275</v>
      </c>
      <c r="C276" s="57">
        <f>PRRAS!D286</f>
        <v>0</v>
      </c>
      <c r="D276" s="57">
        <f>PRRAS!E286</f>
        <v>0</v>
      </c>
      <c r="E276" s="57">
        <v>0</v>
      </c>
      <c r="F276" s="57">
        <v>0</v>
      </c>
      <c r="G276" s="58">
        <f t="shared" si="8"/>
        <v>0</v>
      </c>
      <c r="H276" s="58">
        <f t="shared" si="9"/>
        <v>0</v>
      </c>
      <c r="I276" s="59"/>
    </row>
    <row r="277" spans="1:9" x14ac:dyDescent="0.2">
      <c r="A277" s="56">
        <v>151</v>
      </c>
      <c r="B277" s="57">
        <f>PRRAS!C287</f>
        <v>276</v>
      </c>
      <c r="C277" s="57">
        <f>PRRAS!D287</f>
        <v>0</v>
      </c>
      <c r="D277" s="57">
        <f>PRRAS!E287</f>
        <v>0</v>
      </c>
      <c r="E277" s="57">
        <v>0</v>
      </c>
      <c r="F277" s="57">
        <v>0</v>
      </c>
      <c r="G277" s="58">
        <f t="shared" si="8"/>
        <v>0</v>
      </c>
      <c r="H277" s="58">
        <f t="shared" si="9"/>
        <v>0</v>
      </c>
      <c r="I277" s="59"/>
    </row>
    <row r="278" spans="1:9" x14ac:dyDescent="0.2">
      <c r="A278" s="56">
        <v>151</v>
      </c>
      <c r="B278" s="57">
        <f>PRRAS!C288</f>
        <v>277</v>
      </c>
      <c r="C278" s="57">
        <f>PRRAS!D288</f>
        <v>0</v>
      </c>
      <c r="D278" s="57">
        <f>PRRAS!E288</f>
        <v>0</v>
      </c>
      <c r="E278" s="57">
        <v>0</v>
      </c>
      <c r="F278" s="57">
        <v>0</v>
      </c>
      <c r="G278" s="58">
        <f t="shared" si="8"/>
        <v>0</v>
      </c>
      <c r="H278" s="58">
        <f t="shared" si="9"/>
        <v>0</v>
      </c>
      <c r="I278" s="59"/>
    </row>
    <row r="279" spans="1:9" x14ac:dyDescent="0.2">
      <c r="A279" s="56">
        <v>151</v>
      </c>
      <c r="B279" s="57">
        <f>PRRAS!C289</f>
        <v>278</v>
      </c>
      <c r="C279" s="57">
        <f>PRRAS!D289</f>
        <v>0</v>
      </c>
      <c r="D279" s="57">
        <f>PRRAS!E289</f>
        <v>0</v>
      </c>
      <c r="E279" s="57">
        <v>0</v>
      </c>
      <c r="F279" s="57">
        <v>0</v>
      </c>
      <c r="G279" s="58">
        <f t="shared" si="8"/>
        <v>0</v>
      </c>
      <c r="H279" s="58">
        <f t="shared" si="9"/>
        <v>0</v>
      </c>
      <c r="I279" s="59"/>
    </row>
    <row r="280" spans="1:9" x14ac:dyDescent="0.2">
      <c r="A280" s="56">
        <v>151</v>
      </c>
      <c r="B280" s="57">
        <f>PRRAS!C290</f>
        <v>279</v>
      </c>
      <c r="C280" s="57">
        <f>PRRAS!D290</f>
        <v>0</v>
      </c>
      <c r="D280" s="57">
        <f>PRRAS!E290</f>
        <v>0</v>
      </c>
      <c r="E280" s="57">
        <v>0</v>
      </c>
      <c r="F280" s="57">
        <v>0</v>
      </c>
      <c r="G280" s="58">
        <f t="shared" si="8"/>
        <v>0</v>
      </c>
      <c r="H280" s="58">
        <f t="shared" si="9"/>
        <v>0</v>
      </c>
      <c r="I280" s="59"/>
    </row>
    <row r="281" spans="1:9" x14ac:dyDescent="0.2">
      <c r="A281" s="56">
        <v>151</v>
      </c>
      <c r="B281" s="57">
        <f>PRRAS!C291</f>
        <v>280</v>
      </c>
      <c r="C281" s="57">
        <f>PRRAS!D291</f>
        <v>0</v>
      </c>
      <c r="D281" s="57">
        <f>PRRAS!E291</f>
        <v>0</v>
      </c>
      <c r="E281" s="57">
        <v>0</v>
      </c>
      <c r="F281" s="57">
        <v>0</v>
      </c>
      <c r="G281" s="58">
        <f t="shared" si="8"/>
        <v>0</v>
      </c>
      <c r="H281" s="58">
        <f t="shared" si="9"/>
        <v>0</v>
      </c>
      <c r="I281" s="59"/>
    </row>
    <row r="282" spans="1:9" x14ac:dyDescent="0.2">
      <c r="A282" s="56">
        <v>151</v>
      </c>
      <c r="B282" s="57">
        <f>PRRAS!C292</f>
        <v>281</v>
      </c>
      <c r="C282" s="57">
        <f>PRRAS!D292</f>
        <v>3667443</v>
      </c>
      <c r="D282" s="57">
        <f>PRRAS!E292</f>
        <v>4298993</v>
      </c>
      <c r="E282" s="57">
        <v>0</v>
      </c>
      <c r="F282" s="57">
        <v>0</v>
      </c>
      <c r="G282" s="58">
        <f t="shared" si="8"/>
        <v>3446585.5490000001</v>
      </c>
      <c r="H282" s="58">
        <f t="shared" si="9"/>
        <v>0</v>
      </c>
      <c r="I282" s="59"/>
    </row>
    <row r="283" spans="1:9" x14ac:dyDescent="0.2">
      <c r="A283" s="56">
        <v>151</v>
      </c>
      <c r="B283" s="57">
        <f>PRRAS!C293</f>
        <v>282</v>
      </c>
      <c r="C283" s="57">
        <f>PRRAS!D293</f>
        <v>242394</v>
      </c>
      <c r="D283" s="57">
        <f>PRRAS!E293</f>
        <v>243662</v>
      </c>
      <c r="E283" s="57">
        <v>0</v>
      </c>
      <c r="F283" s="57">
        <v>0</v>
      </c>
      <c r="G283" s="58">
        <f t="shared" si="8"/>
        <v>205780.47599999997</v>
      </c>
      <c r="H283" s="58">
        <f t="shared" si="9"/>
        <v>0</v>
      </c>
      <c r="I283" s="59"/>
    </row>
    <row r="284" spans="1:9" x14ac:dyDescent="0.2">
      <c r="A284" s="56">
        <v>151</v>
      </c>
      <c r="B284" s="57">
        <f>PRRAS!C294</f>
        <v>283</v>
      </c>
      <c r="C284" s="57">
        <f>PRRAS!D294</f>
        <v>0</v>
      </c>
      <c r="D284" s="57">
        <f>PRRAS!E294</f>
        <v>0</v>
      </c>
      <c r="E284" s="57">
        <v>0</v>
      </c>
      <c r="F284" s="57">
        <v>0</v>
      </c>
      <c r="G284" s="58">
        <f t="shared" si="8"/>
        <v>0</v>
      </c>
      <c r="H284" s="58">
        <f t="shared" si="9"/>
        <v>0</v>
      </c>
      <c r="I284" s="59"/>
    </row>
    <row r="285" spans="1:9" x14ac:dyDescent="0.2">
      <c r="A285" s="56">
        <v>151</v>
      </c>
      <c r="B285" s="57">
        <f>PRRAS!C295</f>
        <v>284</v>
      </c>
      <c r="C285" s="57">
        <f>PRRAS!D295</f>
        <v>248584</v>
      </c>
      <c r="D285" s="57">
        <f>PRRAS!E295</f>
        <v>490738</v>
      </c>
      <c r="E285" s="57">
        <v>0</v>
      </c>
      <c r="F285" s="57">
        <v>0</v>
      </c>
      <c r="G285" s="58">
        <f t="shared" si="8"/>
        <v>349337.04</v>
      </c>
      <c r="H285" s="58">
        <f t="shared" si="9"/>
        <v>0</v>
      </c>
      <c r="I285" s="59"/>
    </row>
    <row r="286" spans="1:9" x14ac:dyDescent="0.2">
      <c r="A286" s="56">
        <v>151</v>
      </c>
      <c r="B286" s="57">
        <f>PRRAS!C296</f>
        <v>285</v>
      </c>
      <c r="C286" s="57">
        <f>PRRAS!D296</f>
        <v>0</v>
      </c>
      <c r="D286" s="57">
        <f>PRRAS!E296</f>
        <v>0</v>
      </c>
      <c r="E286" s="57">
        <v>0</v>
      </c>
      <c r="F286" s="57">
        <v>0</v>
      </c>
      <c r="G286" s="58">
        <f t="shared" si="8"/>
        <v>0</v>
      </c>
      <c r="H286" s="58">
        <f t="shared" si="9"/>
        <v>0</v>
      </c>
      <c r="I286" s="59"/>
    </row>
    <row r="287" spans="1:9" x14ac:dyDescent="0.2">
      <c r="A287" s="56">
        <v>151</v>
      </c>
      <c r="B287" s="57">
        <f>PRRAS!C297</f>
        <v>286</v>
      </c>
      <c r="C287" s="57">
        <f>PRRAS!D297</f>
        <v>8400</v>
      </c>
      <c r="D287" s="57">
        <f>PRRAS!E297</f>
        <v>16000</v>
      </c>
      <c r="E287" s="57">
        <v>0</v>
      </c>
      <c r="F287" s="57">
        <v>0</v>
      </c>
      <c r="G287" s="58">
        <f t="shared" si="8"/>
        <v>11554.4</v>
      </c>
      <c r="H287" s="58">
        <f t="shared" si="9"/>
        <v>0</v>
      </c>
      <c r="I287" s="59"/>
    </row>
    <row r="288" spans="1:9" x14ac:dyDescent="0.2">
      <c r="A288" s="56">
        <v>151</v>
      </c>
      <c r="B288" s="57">
        <f>PRRAS!C298</f>
        <v>287</v>
      </c>
      <c r="C288" s="57">
        <f>PRRAS!D298</f>
        <v>0</v>
      </c>
      <c r="D288" s="57">
        <f>PRRAS!E298</f>
        <v>0</v>
      </c>
      <c r="E288" s="57">
        <v>0</v>
      </c>
      <c r="F288" s="57">
        <v>0</v>
      </c>
      <c r="G288" s="58">
        <f t="shared" si="8"/>
        <v>0</v>
      </c>
      <c r="H288" s="58">
        <f t="shared" si="9"/>
        <v>0</v>
      </c>
      <c r="I288" s="59"/>
    </row>
    <row r="289" spans="1:9" x14ac:dyDescent="0.2">
      <c r="A289" s="56">
        <v>151</v>
      </c>
      <c r="B289" s="57">
        <f>PRRAS!C299</f>
        <v>288</v>
      </c>
      <c r="C289" s="57">
        <f>PRRAS!D299</f>
        <v>0</v>
      </c>
      <c r="D289" s="57">
        <f>PRRAS!E299</f>
        <v>0</v>
      </c>
      <c r="E289" s="57">
        <v>0</v>
      </c>
      <c r="F289" s="57">
        <v>0</v>
      </c>
      <c r="G289" s="58">
        <f t="shared" si="8"/>
        <v>0</v>
      </c>
      <c r="H289" s="58">
        <f t="shared" si="9"/>
        <v>0</v>
      </c>
      <c r="I289" s="59"/>
    </row>
    <row r="290" spans="1:9" x14ac:dyDescent="0.2">
      <c r="A290" s="56">
        <v>151</v>
      </c>
      <c r="B290" s="57">
        <f>PRRAS!C301</f>
        <v>289</v>
      </c>
      <c r="C290" s="57">
        <f>PRRAS!D301</f>
        <v>0</v>
      </c>
      <c r="D290" s="57">
        <f>PRRAS!E301</f>
        <v>0</v>
      </c>
      <c r="E290" s="57">
        <v>0</v>
      </c>
      <c r="F290" s="57">
        <v>0</v>
      </c>
      <c r="G290" s="58">
        <f t="shared" si="8"/>
        <v>0</v>
      </c>
      <c r="H290" s="58">
        <f t="shared" si="9"/>
        <v>0</v>
      </c>
      <c r="I290" s="59"/>
    </row>
    <row r="291" spans="1:9" x14ac:dyDescent="0.2">
      <c r="A291" s="56">
        <v>151</v>
      </c>
      <c r="B291" s="57">
        <f>PRRAS!C302</f>
        <v>290</v>
      </c>
      <c r="C291" s="57">
        <f>PRRAS!D302</f>
        <v>0</v>
      </c>
      <c r="D291" s="57">
        <f>PRRAS!E302</f>
        <v>0</v>
      </c>
      <c r="E291" s="57">
        <v>0</v>
      </c>
      <c r="F291" s="57">
        <v>0</v>
      </c>
      <c r="G291" s="58">
        <f t="shared" si="8"/>
        <v>0</v>
      </c>
      <c r="H291" s="58">
        <f t="shared" si="9"/>
        <v>0</v>
      </c>
      <c r="I291" s="59"/>
    </row>
    <row r="292" spans="1:9" x14ac:dyDescent="0.2">
      <c r="A292" s="56">
        <v>151</v>
      </c>
      <c r="B292" s="57">
        <f>PRRAS!C303</f>
        <v>291</v>
      </c>
      <c r="C292" s="57">
        <f>PRRAS!D303</f>
        <v>0</v>
      </c>
      <c r="D292" s="57">
        <f>PRRAS!E303</f>
        <v>0</v>
      </c>
      <c r="E292" s="57">
        <v>0</v>
      </c>
      <c r="F292" s="57">
        <v>0</v>
      </c>
      <c r="G292" s="58">
        <f t="shared" si="8"/>
        <v>0</v>
      </c>
      <c r="H292" s="58">
        <f t="shared" si="9"/>
        <v>0</v>
      </c>
      <c r="I292" s="59"/>
    </row>
    <row r="293" spans="1:9" x14ac:dyDescent="0.2">
      <c r="A293" s="56">
        <v>151</v>
      </c>
      <c r="B293" s="57">
        <f>PRRAS!C304</f>
        <v>292</v>
      </c>
      <c r="C293" s="57">
        <f>PRRAS!D304</f>
        <v>0</v>
      </c>
      <c r="D293" s="57">
        <f>PRRAS!E304</f>
        <v>0</v>
      </c>
      <c r="E293" s="57">
        <v>0</v>
      </c>
      <c r="F293" s="57">
        <v>0</v>
      </c>
      <c r="G293" s="58">
        <f t="shared" si="8"/>
        <v>0</v>
      </c>
      <c r="H293" s="58">
        <f t="shared" si="9"/>
        <v>0</v>
      </c>
      <c r="I293" s="59"/>
    </row>
    <row r="294" spans="1:9" x14ac:dyDescent="0.2">
      <c r="A294" s="56">
        <v>151</v>
      </c>
      <c r="B294" s="57">
        <f>PRRAS!C305</f>
        <v>293</v>
      </c>
      <c r="C294" s="57">
        <f>PRRAS!D305</f>
        <v>0</v>
      </c>
      <c r="D294" s="57">
        <f>PRRAS!E305</f>
        <v>0</v>
      </c>
      <c r="E294" s="57">
        <v>0</v>
      </c>
      <c r="F294" s="57">
        <v>0</v>
      </c>
      <c r="G294" s="58">
        <f t="shared" si="8"/>
        <v>0</v>
      </c>
      <c r="H294" s="58">
        <f t="shared" si="9"/>
        <v>0</v>
      </c>
      <c r="I294" s="59"/>
    </row>
    <row r="295" spans="1:9" x14ac:dyDescent="0.2">
      <c r="A295" s="56">
        <v>151</v>
      </c>
      <c r="B295" s="57">
        <f>PRRAS!C306</f>
        <v>294</v>
      </c>
      <c r="C295" s="57">
        <f>PRRAS!D306</f>
        <v>0</v>
      </c>
      <c r="D295" s="57">
        <f>PRRAS!E306</f>
        <v>0</v>
      </c>
      <c r="E295" s="57">
        <v>0</v>
      </c>
      <c r="F295" s="57">
        <v>0</v>
      </c>
      <c r="G295" s="58">
        <f t="shared" si="8"/>
        <v>0</v>
      </c>
      <c r="H295" s="58">
        <f t="shared" si="9"/>
        <v>0</v>
      </c>
      <c r="I295" s="59"/>
    </row>
    <row r="296" spans="1:9" x14ac:dyDescent="0.2">
      <c r="A296" s="56">
        <v>151</v>
      </c>
      <c r="B296" s="57">
        <f>PRRAS!C307</f>
        <v>295</v>
      </c>
      <c r="C296" s="57">
        <f>PRRAS!D307</f>
        <v>0</v>
      </c>
      <c r="D296" s="57">
        <f>PRRAS!E307</f>
        <v>0</v>
      </c>
      <c r="E296" s="57">
        <v>0</v>
      </c>
      <c r="F296" s="57">
        <v>0</v>
      </c>
      <c r="G296" s="58">
        <f t="shared" si="8"/>
        <v>0</v>
      </c>
      <c r="H296" s="58">
        <f t="shared" si="9"/>
        <v>0</v>
      </c>
      <c r="I296" s="59"/>
    </row>
    <row r="297" spans="1:9" x14ac:dyDescent="0.2">
      <c r="A297" s="56">
        <v>151</v>
      </c>
      <c r="B297" s="57">
        <f>PRRAS!C308</f>
        <v>296</v>
      </c>
      <c r="C297" s="57">
        <f>PRRAS!D308</f>
        <v>0</v>
      </c>
      <c r="D297" s="57">
        <f>PRRAS!E308</f>
        <v>0</v>
      </c>
      <c r="E297" s="57">
        <v>0</v>
      </c>
      <c r="F297" s="57">
        <v>0</v>
      </c>
      <c r="G297" s="58">
        <f t="shared" si="8"/>
        <v>0</v>
      </c>
      <c r="H297" s="58">
        <f t="shared" si="9"/>
        <v>0</v>
      </c>
      <c r="I297" s="59"/>
    </row>
    <row r="298" spans="1:9" x14ac:dyDescent="0.2">
      <c r="A298" s="56">
        <v>151</v>
      </c>
      <c r="B298" s="57">
        <f>PRRAS!C309</f>
        <v>297</v>
      </c>
      <c r="C298" s="57">
        <f>PRRAS!D309</f>
        <v>0</v>
      </c>
      <c r="D298" s="57">
        <f>PRRAS!E309</f>
        <v>0</v>
      </c>
      <c r="E298" s="57">
        <v>0</v>
      </c>
      <c r="F298" s="57">
        <v>0</v>
      </c>
      <c r="G298" s="58">
        <f t="shared" si="8"/>
        <v>0</v>
      </c>
      <c r="H298" s="58">
        <f t="shared" si="9"/>
        <v>0</v>
      </c>
      <c r="I298" s="59"/>
    </row>
    <row r="299" spans="1:9" x14ac:dyDescent="0.2">
      <c r="A299" s="56">
        <v>151</v>
      </c>
      <c r="B299" s="57">
        <f>PRRAS!C310</f>
        <v>298</v>
      </c>
      <c r="C299" s="57">
        <f>PRRAS!D310</f>
        <v>0</v>
      </c>
      <c r="D299" s="57">
        <f>PRRAS!E310</f>
        <v>0</v>
      </c>
      <c r="E299" s="57">
        <v>0</v>
      </c>
      <c r="F299" s="57">
        <v>0</v>
      </c>
      <c r="G299" s="58">
        <f t="shared" si="8"/>
        <v>0</v>
      </c>
      <c r="H299" s="58">
        <f t="shared" si="9"/>
        <v>0</v>
      </c>
      <c r="I299" s="59"/>
    </row>
    <row r="300" spans="1:9" x14ac:dyDescent="0.2">
      <c r="A300" s="56">
        <v>151</v>
      </c>
      <c r="B300" s="57">
        <f>PRRAS!C311</f>
        <v>299</v>
      </c>
      <c r="C300" s="57">
        <f>PRRAS!D311</f>
        <v>0</v>
      </c>
      <c r="D300" s="57">
        <f>PRRAS!E311</f>
        <v>0</v>
      </c>
      <c r="E300" s="57">
        <v>0</v>
      </c>
      <c r="F300" s="57">
        <v>0</v>
      </c>
      <c r="G300" s="58">
        <f t="shared" si="8"/>
        <v>0</v>
      </c>
      <c r="H300" s="58">
        <f t="shared" si="9"/>
        <v>0</v>
      </c>
      <c r="I300" s="59"/>
    </row>
    <row r="301" spans="1:9" x14ac:dyDescent="0.2">
      <c r="A301" s="56">
        <v>151</v>
      </c>
      <c r="B301" s="57">
        <f>PRRAS!C312</f>
        <v>300</v>
      </c>
      <c r="C301" s="57">
        <f>PRRAS!D312</f>
        <v>0</v>
      </c>
      <c r="D301" s="57">
        <f>PRRAS!E312</f>
        <v>0</v>
      </c>
      <c r="E301" s="57">
        <v>0</v>
      </c>
      <c r="F301" s="57">
        <v>0</v>
      </c>
      <c r="G301" s="58">
        <f t="shared" si="8"/>
        <v>0</v>
      </c>
      <c r="H301" s="58">
        <f t="shared" si="9"/>
        <v>0</v>
      </c>
      <c r="I301" s="59"/>
    </row>
    <row r="302" spans="1:9" x14ac:dyDescent="0.2">
      <c r="A302" s="56">
        <v>151</v>
      </c>
      <c r="B302" s="57">
        <f>PRRAS!C313</f>
        <v>301</v>
      </c>
      <c r="C302" s="57">
        <f>PRRAS!D313</f>
        <v>0</v>
      </c>
      <c r="D302" s="57">
        <f>PRRAS!E313</f>
        <v>0</v>
      </c>
      <c r="E302" s="57">
        <v>0</v>
      </c>
      <c r="F302" s="57">
        <v>0</v>
      </c>
      <c r="G302" s="58">
        <f t="shared" si="8"/>
        <v>0</v>
      </c>
      <c r="H302" s="58">
        <f t="shared" si="9"/>
        <v>0</v>
      </c>
      <c r="I302" s="59"/>
    </row>
    <row r="303" spans="1:9" x14ac:dyDescent="0.2">
      <c r="A303" s="56">
        <v>151</v>
      </c>
      <c r="B303" s="57">
        <f>PRRAS!C314</f>
        <v>302</v>
      </c>
      <c r="C303" s="57">
        <f>PRRAS!D314</f>
        <v>0</v>
      </c>
      <c r="D303" s="57">
        <f>PRRAS!E314</f>
        <v>0</v>
      </c>
      <c r="E303" s="57">
        <v>0</v>
      </c>
      <c r="F303" s="57">
        <v>0</v>
      </c>
      <c r="G303" s="58">
        <f t="shared" si="8"/>
        <v>0</v>
      </c>
      <c r="H303" s="58">
        <f t="shared" si="9"/>
        <v>0</v>
      </c>
      <c r="I303" s="59"/>
    </row>
    <row r="304" spans="1:9" x14ac:dyDescent="0.2">
      <c r="A304" s="56">
        <v>151</v>
      </c>
      <c r="B304" s="57">
        <f>PRRAS!C315</f>
        <v>303</v>
      </c>
      <c r="C304" s="57">
        <f>PRRAS!D315</f>
        <v>0</v>
      </c>
      <c r="D304" s="57">
        <f>PRRAS!E315</f>
        <v>0</v>
      </c>
      <c r="E304" s="57">
        <v>0</v>
      </c>
      <c r="F304" s="57">
        <v>0</v>
      </c>
      <c r="G304" s="58">
        <f t="shared" si="8"/>
        <v>0</v>
      </c>
      <c r="H304" s="58">
        <f t="shared" si="9"/>
        <v>0</v>
      </c>
      <c r="I304" s="59"/>
    </row>
    <row r="305" spans="1:9" x14ac:dyDescent="0.2">
      <c r="A305" s="56">
        <v>151</v>
      </c>
      <c r="B305" s="57">
        <f>PRRAS!C316</f>
        <v>304</v>
      </c>
      <c r="C305" s="57">
        <f>PRRAS!D316</f>
        <v>0</v>
      </c>
      <c r="D305" s="57">
        <f>PRRAS!E316</f>
        <v>0</v>
      </c>
      <c r="E305" s="57">
        <v>0</v>
      </c>
      <c r="F305" s="57">
        <v>0</v>
      </c>
      <c r="G305" s="58">
        <f t="shared" si="8"/>
        <v>0</v>
      </c>
      <c r="H305" s="58">
        <f t="shared" si="9"/>
        <v>0</v>
      </c>
      <c r="I305" s="59"/>
    </row>
    <row r="306" spans="1:9" x14ac:dyDescent="0.2">
      <c r="A306" s="56">
        <v>151</v>
      </c>
      <c r="B306" s="57">
        <f>PRRAS!C317</f>
        <v>305</v>
      </c>
      <c r="C306" s="57">
        <f>PRRAS!D317</f>
        <v>0</v>
      </c>
      <c r="D306" s="57">
        <f>PRRAS!E317</f>
        <v>0</v>
      </c>
      <c r="E306" s="57">
        <v>0</v>
      </c>
      <c r="F306" s="57">
        <v>0</v>
      </c>
      <c r="G306" s="58">
        <f t="shared" si="8"/>
        <v>0</v>
      </c>
      <c r="H306" s="58">
        <f t="shared" si="9"/>
        <v>0</v>
      </c>
      <c r="I306" s="59"/>
    </row>
    <row r="307" spans="1:9" x14ac:dyDescent="0.2">
      <c r="A307" s="56">
        <v>151</v>
      </c>
      <c r="B307" s="57">
        <f>PRRAS!C318</f>
        <v>306</v>
      </c>
      <c r="C307" s="57">
        <f>PRRAS!D318</f>
        <v>0</v>
      </c>
      <c r="D307" s="57">
        <f>PRRAS!E318</f>
        <v>0</v>
      </c>
      <c r="E307" s="57">
        <v>0</v>
      </c>
      <c r="F307" s="57">
        <v>0</v>
      </c>
      <c r="G307" s="58">
        <f t="shared" si="8"/>
        <v>0</v>
      </c>
      <c r="H307" s="58">
        <f t="shared" si="9"/>
        <v>0</v>
      </c>
      <c r="I307" s="59"/>
    </row>
    <row r="308" spans="1:9" x14ac:dyDescent="0.2">
      <c r="A308" s="56">
        <v>151</v>
      </c>
      <c r="B308" s="57">
        <f>PRRAS!C319</f>
        <v>307</v>
      </c>
      <c r="C308" s="57">
        <f>PRRAS!D319</f>
        <v>0</v>
      </c>
      <c r="D308" s="57">
        <f>PRRAS!E319</f>
        <v>0</v>
      </c>
      <c r="E308" s="57">
        <v>0</v>
      </c>
      <c r="F308" s="57">
        <v>0</v>
      </c>
      <c r="G308" s="58">
        <f t="shared" si="8"/>
        <v>0</v>
      </c>
      <c r="H308" s="58">
        <f t="shared" si="9"/>
        <v>0</v>
      </c>
      <c r="I308" s="59"/>
    </row>
    <row r="309" spans="1:9" x14ac:dyDescent="0.2">
      <c r="A309" s="56">
        <v>151</v>
      </c>
      <c r="B309" s="57">
        <f>PRRAS!C320</f>
        <v>308</v>
      </c>
      <c r="C309" s="57">
        <f>PRRAS!D320</f>
        <v>0</v>
      </c>
      <c r="D309" s="57">
        <f>PRRAS!E320</f>
        <v>0</v>
      </c>
      <c r="E309" s="57">
        <v>0</v>
      </c>
      <c r="F309" s="57">
        <v>0</v>
      </c>
      <c r="G309" s="58">
        <f t="shared" si="8"/>
        <v>0</v>
      </c>
      <c r="H309" s="58">
        <f t="shared" si="9"/>
        <v>0</v>
      </c>
      <c r="I309" s="59"/>
    </row>
    <row r="310" spans="1:9" x14ac:dyDescent="0.2">
      <c r="A310" s="56">
        <v>151</v>
      </c>
      <c r="B310" s="57">
        <f>PRRAS!C321</f>
        <v>309</v>
      </c>
      <c r="C310" s="57">
        <f>PRRAS!D321</f>
        <v>0</v>
      </c>
      <c r="D310" s="57">
        <f>PRRAS!E321</f>
        <v>0</v>
      </c>
      <c r="E310" s="57">
        <v>0</v>
      </c>
      <c r="F310" s="57">
        <v>0</v>
      </c>
      <c r="G310" s="58">
        <f t="shared" si="8"/>
        <v>0</v>
      </c>
      <c r="H310" s="58">
        <f t="shared" si="9"/>
        <v>0</v>
      </c>
      <c r="I310" s="59"/>
    </row>
    <row r="311" spans="1:9" x14ac:dyDescent="0.2">
      <c r="A311" s="56">
        <v>151</v>
      </c>
      <c r="B311" s="57">
        <f>PRRAS!C322</f>
        <v>310</v>
      </c>
      <c r="C311" s="57">
        <f>PRRAS!D322</f>
        <v>0</v>
      </c>
      <c r="D311" s="57">
        <f>PRRAS!E322</f>
        <v>0</v>
      </c>
      <c r="E311" s="57">
        <v>0</v>
      </c>
      <c r="F311" s="57">
        <v>0</v>
      </c>
      <c r="G311" s="58">
        <f t="shared" si="8"/>
        <v>0</v>
      </c>
      <c r="H311" s="58">
        <f t="shared" si="9"/>
        <v>0</v>
      </c>
      <c r="I311" s="59"/>
    </row>
    <row r="312" spans="1:9" x14ac:dyDescent="0.2">
      <c r="A312" s="56">
        <v>151</v>
      </c>
      <c r="B312" s="57">
        <f>PRRAS!C323</f>
        <v>311</v>
      </c>
      <c r="C312" s="57">
        <f>PRRAS!D323</f>
        <v>0</v>
      </c>
      <c r="D312" s="57">
        <f>PRRAS!E323</f>
        <v>0</v>
      </c>
      <c r="E312" s="57">
        <v>0</v>
      </c>
      <c r="F312" s="57">
        <v>0</v>
      </c>
      <c r="G312" s="58">
        <f t="shared" si="8"/>
        <v>0</v>
      </c>
      <c r="H312" s="58">
        <f t="shared" si="9"/>
        <v>0</v>
      </c>
      <c r="I312" s="59"/>
    </row>
    <row r="313" spans="1:9" x14ac:dyDescent="0.2">
      <c r="A313" s="56">
        <v>151</v>
      </c>
      <c r="B313" s="57">
        <f>PRRAS!C324</f>
        <v>312</v>
      </c>
      <c r="C313" s="57">
        <f>PRRAS!D324</f>
        <v>0</v>
      </c>
      <c r="D313" s="57">
        <f>PRRAS!E324</f>
        <v>0</v>
      </c>
      <c r="E313" s="57">
        <v>0</v>
      </c>
      <c r="F313" s="57">
        <v>0</v>
      </c>
      <c r="G313" s="58">
        <f t="shared" si="8"/>
        <v>0</v>
      </c>
      <c r="H313" s="58">
        <f t="shared" si="9"/>
        <v>0</v>
      </c>
      <c r="I313" s="59"/>
    </row>
    <row r="314" spans="1:9" x14ac:dyDescent="0.2">
      <c r="A314" s="56">
        <v>151</v>
      </c>
      <c r="B314" s="57">
        <f>PRRAS!C325</f>
        <v>313</v>
      </c>
      <c r="C314" s="57">
        <f>PRRAS!D325</f>
        <v>0</v>
      </c>
      <c r="D314" s="57">
        <f>PRRAS!E325</f>
        <v>0</v>
      </c>
      <c r="E314" s="57">
        <v>0</v>
      </c>
      <c r="F314" s="57">
        <v>0</v>
      </c>
      <c r="G314" s="58">
        <f t="shared" si="8"/>
        <v>0</v>
      </c>
      <c r="H314" s="58">
        <f t="shared" si="9"/>
        <v>0</v>
      </c>
      <c r="I314" s="59"/>
    </row>
    <row r="315" spans="1:9" x14ac:dyDescent="0.2">
      <c r="A315" s="56">
        <v>151</v>
      </c>
      <c r="B315" s="57">
        <f>PRRAS!C326</f>
        <v>314</v>
      </c>
      <c r="C315" s="57">
        <f>PRRAS!D326</f>
        <v>0</v>
      </c>
      <c r="D315" s="57">
        <f>PRRAS!E326</f>
        <v>0</v>
      </c>
      <c r="E315" s="57">
        <v>0</v>
      </c>
      <c r="F315" s="57">
        <v>0</v>
      </c>
      <c r="G315" s="58">
        <f t="shared" si="8"/>
        <v>0</v>
      </c>
      <c r="H315" s="58">
        <f t="shared" si="9"/>
        <v>0</v>
      </c>
      <c r="I315" s="59"/>
    </row>
    <row r="316" spans="1:9" x14ac:dyDescent="0.2">
      <c r="A316" s="56">
        <v>151</v>
      </c>
      <c r="B316" s="57">
        <f>PRRAS!C327</f>
        <v>315</v>
      </c>
      <c r="C316" s="57">
        <f>PRRAS!D327</f>
        <v>0</v>
      </c>
      <c r="D316" s="57">
        <f>PRRAS!E327</f>
        <v>0</v>
      </c>
      <c r="E316" s="57">
        <v>0</v>
      </c>
      <c r="F316" s="57">
        <v>0</v>
      </c>
      <c r="G316" s="58">
        <f t="shared" si="8"/>
        <v>0</v>
      </c>
      <c r="H316" s="58">
        <f t="shared" si="9"/>
        <v>0</v>
      </c>
      <c r="I316" s="59"/>
    </row>
    <row r="317" spans="1:9" x14ac:dyDescent="0.2">
      <c r="A317" s="56">
        <v>151</v>
      </c>
      <c r="B317" s="57">
        <f>PRRAS!C328</f>
        <v>316</v>
      </c>
      <c r="C317" s="57">
        <f>PRRAS!D328</f>
        <v>0</v>
      </c>
      <c r="D317" s="57">
        <f>PRRAS!E328</f>
        <v>0</v>
      </c>
      <c r="E317" s="57">
        <v>0</v>
      </c>
      <c r="F317" s="57">
        <v>0</v>
      </c>
      <c r="G317" s="58">
        <f t="shared" si="8"/>
        <v>0</v>
      </c>
      <c r="H317" s="58">
        <f t="shared" si="9"/>
        <v>0</v>
      </c>
      <c r="I317" s="59"/>
    </row>
    <row r="318" spans="1:9" x14ac:dyDescent="0.2">
      <c r="A318" s="56">
        <v>151</v>
      </c>
      <c r="B318" s="57">
        <f>PRRAS!C329</f>
        <v>317</v>
      </c>
      <c r="C318" s="57">
        <f>PRRAS!D329</f>
        <v>0</v>
      </c>
      <c r="D318" s="57">
        <f>PRRAS!E329</f>
        <v>0</v>
      </c>
      <c r="E318" s="57">
        <v>0</v>
      </c>
      <c r="F318" s="57">
        <v>0</v>
      </c>
      <c r="G318" s="58">
        <f t="shared" si="8"/>
        <v>0</v>
      </c>
      <c r="H318" s="58">
        <f t="shared" si="9"/>
        <v>0</v>
      </c>
      <c r="I318" s="59"/>
    </row>
    <row r="319" spans="1:9" x14ac:dyDescent="0.2">
      <c r="A319" s="56">
        <v>151</v>
      </c>
      <c r="B319" s="57">
        <f>PRRAS!C330</f>
        <v>318</v>
      </c>
      <c r="C319" s="57">
        <f>PRRAS!D330</f>
        <v>0</v>
      </c>
      <c r="D319" s="57">
        <f>PRRAS!E330</f>
        <v>0</v>
      </c>
      <c r="E319" s="57">
        <v>0</v>
      </c>
      <c r="F319" s="57">
        <v>0</v>
      </c>
      <c r="G319" s="58">
        <f t="shared" si="8"/>
        <v>0</v>
      </c>
      <c r="H319" s="58">
        <f t="shared" si="9"/>
        <v>0</v>
      </c>
      <c r="I319" s="59"/>
    </row>
    <row r="320" spans="1:9" x14ac:dyDescent="0.2">
      <c r="A320" s="56">
        <v>151</v>
      </c>
      <c r="B320" s="57">
        <f>PRRAS!C331</f>
        <v>319</v>
      </c>
      <c r="C320" s="57">
        <f>PRRAS!D331</f>
        <v>0</v>
      </c>
      <c r="D320" s="57">
        <f>PRRAS!E331</f>
        <v>0</v>
      </c>
      <c r="E320" s="57">
        <v>0</v>
      </c>
      <c r="F320" s="57">
        <v>0</v>
      </c>
      <c r="G320" s="58">
        <f t="shared" si="8"/>
        <v>0</v>
      </c>
      <c r="H320" s="58">
        <f t="shared" si="9"/>
        <v>0</v>
      </c>
      <c r="I320" s="59"/>
    </row>
    <row r="321" spans="1:9" x14ac:dyDescent="0.2">
      <c r="A321" s="56">
        <v>151</v>
      </c>
      <c r="B321" s="57">
        <f>PRRAS!C332</f>
        <v>320</v>
      </c>
      <c r="C321" s="57">
        <f>PRRAS!D332</f>
        <v>0</v>
      </c>
      <c r="D321" s="57">
        <f>PRRAS!E332</f>
        <v>0</v>
      </c>
      <c r="E321" s="57">
        <v>0</v>
      </c>
      <c r="F321" s="57">
        <v>0</v>
      </c>
      <c r="G321" s="58">
        <f t="shared" si="8"/>
        <v>0</v>
      </c>
      <c r="H321" s="58">
        <f t="shared" si="9"/>
        <v>0</v>
      </c>
      <c r="I321" s="59"/>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
      <c r="A323" s="56">
        <v>151</v>
      </c>
      <c r="B323" s="57">
        <f>PRRAS!C334</f>
        <v>322</v>
      </c>
      <c r="C323" s="57">
        <f>PRRAS!D334</f>
        <v>0</v>
      </c>
      <c r="D323" s="57">
        <f>PRRAS!E334</f>
        <v>0</v>
      </c>
      <c r="E323" s="57">
        <v>0</v>
      </c>
      <c r="F323" s="57">
        <v>0</v>
      </c>
      <c r="G323" s="58">
        <f t="shared" si="10"/>
        <v>0</v>
      </c>
      <c r="H323" s="58">
        <f t="shared" si="11"/>
        <v>0</v>
      </c>
      <c r="I323" s="59"/>
    </row>
    <row r="324" spans="1:9" x14ac:dyDescent="0.2">
      <c r="A324" s="56">
        <v>151</v>
      </c>
      <c r="B324" s="57">
        <f>PRRAS!C335</f>
        <v>323</v>
      </c>
      <c r="C324" s="57">
        <f>PRRAS!D335</f>
        <v>0</v>
      </c>
      <c r="D324" s="57">
        <f>PRRAS!E335</f>
        <v>0</v>
      </c>
      <c r="E324" s="57">
        <v>0</v>
      </c>
      <c r="F324" s="57">
        <v>0</v>
      </c>
      <c r="G324" s="58">
        <f t="shared" si="10"/>
        <v>0</v>
      </c>
      <c r="H324" s="58">
        <f t="shared" si="11"/>
        <v>0</v>
      </c>
      <c r="I324" s="59"/>
    </row>
    <row r="325" spans="1:9" x14ac:dyDescent="0.2">
      <c r="A325" s="56">
        <v>151</v>
      </c>
      <c r="B325" s="57">
        <f>PRRAS!C336</f>
        <v>324</v>
      </c>
      <c r="C325" s="57">
        <f>PRRAS!D336</f>
        <v>0</v>
      </c>
      <c r="D325" s="57">
        <f>PRRAS!E336</f>
        <v>0</v>
      </c>
      <c r="E325" s="57">
        <v>0</v>
      </c>
      <c r="F325" s="57">
        <v>0</v>
      </c>
      <c r="G325" s="58">
        <f t="shared" si="10"/>
        <v>0</v>
      </c>
      <c r="H325" s="58">
        <f t="shared" si="11"/>
        <v>0</v>
      </c>
      <c r="I325" s="59"/>
    </row>
    <row r="326" spans="1:9" x14ac:dyDescent="0.2">
      <c r="A326" s="56">
        <v>151</v>
      </c>
      <c r="B326" s="57">
        <f>PRRAS!C337</f>
        <v>325</v>
      </c>
      <c r="C326" s="57">
        <f>PRRAS!D337</f>
        <v>0</v>
      </c>
      <c r="D326" s="57">
        <f>PRRAS!E337</f>
        <v>0</v>
      </c>
      <c r="E326" s="57">
        <v>0</v>
      </c>
      <c r="F326" s="57">
        <v>0</v>
      </c>
      <c r="G326" s="58">
        <f t="shared" si="10"/>
        <v>0</v>
      </c>
      <c r="H326" s="58">
        <f t="shared" si="11"/>
        <v>0</v>
      </c>
      <c r="I326" s="59"/>
    </row>
    <row r="327" spans="1:9" x14ac:dyDescent="0.2">
      <c r="A327" s="56">
        <v>151</v>
      </c>
      <c r="B327" s="57">
        <f>PRRAS!C338</f>
        <v>326</v>
      </c>
      <c r="C327" s="57">
        <f>PRRAS!D338</f>
        <v>0</v>
      </c>
      <c r="D327" s="57">
        <f>PRRAS!E338</f>
        <v>0</v>
      </c>
      <c r="E327" s="57">
        <v>0</v>
      </c>
      <c r="F327" s="57">
        <v>0</v>
      </c>
      <c r="G327" s="58">
        <f t="shared" si="10"/>
        <v>0</v>
      </c>
      <c r="H327" s="58">
        <f t="shared" si="11"/>
        <v>0</v>
      </c>
      <c r="I327" s="59"/>
    </row>
    <row r="328" spans="1:9" x14ac:dyDescent="0.2">
      <c r="A328" s="56">
        <v>151</v>
      </c>
      <c r="B328" s="57">
        <f>PRRAS!C339</f>
        <v>327</v>
      </c>
      <c r="C328" s="57">
        <f>PRRAS!D339</f>
        <v>0</v>
      </c>
      <c r="D328" s="57">
        <f>PRRAS!E339</f>
        <v>0</v>
      </c>
      <c r="E328" s="57">
        <v>0</v>
      </c>
      <c r="F328" s="57">
        <v>0</v>
      </c>
      <c r="G328" s="58">
        <f t="shared" si="10"/>
        <v>0</v>
      </c>
      <c r="H328" s="58">
        <f t="shared" si="11"/>
        <v>0</v>
      </c>
      <c r="I328" s="59"/>
    </row>
    <row r="329" spans="1:9" x14ac:dyDescent="0.2">
      <c r="A329" s="56">
        <v>151</v>
      </c>
      <c r="B329" s="57">
        <f>PRRAS!C340</f>
        <v>328</v>
      </c>
      <c r="C329" s="57">
        <f>PRRAS!D340</f>
        <v>0</v>
      </c>
      <c r="D329" s="57">
        <f>PRRAS!E340</f>
        <v>0</v>
      </c>
      <c r="E329" s="57">
        <v>0</v>
      </c>
      <c r="F329" s="57">
        <v>0</v>
      </c>
      <c r="G329" s="58">
        <f t="shared" si="10"/>
        <v>0</v>
      </c>
      <c r="H329" s="58">
        <f t="shared" si="11"/>
        <v>0</v>
      </c>
      <c r="I329" s="59"/>
    </row>
    <row r="330" spans="1:9" x14ac:dyDescent="0.2">
      <c r="A330" s="56">
        <v>151</v>
      </c>
      <c r="B330" s="57">
        <f>PRRAS!C341</f>
        <v>329</v>
      </c>
      <c r="C330" s="57">
        <f>PRRAS!D341</f>
        <v>0</v>
      </c>
      <c r="D330" s="57">
        <f>PRRAS!E341</f>
        <v>0</v>
      </c>
      <c r="E330" s="57">
        <v>0</v>
      </c>
      <c r="F330" s="57">
        <v>0</v>
      </c>
      <c r="G330" s="58">
        <f t="shared" si="10"/>
        <v>0</v>
      </c>
      <c r="H330" s="58">
        <f t="shared" si="11"/>
        <v>0</v>
      </c>
      <c r="I330" s="59"/>
    </row>
    <row r="331" spans="1:9" x14ac:dyDescent="0.2">
      <c r="A331" s="56">
        <v>151</v>
      </c>
      <c r="B331" s="57">
        <f>PRRAS!C342</f>
        <v>330</v>
      </c>
      <c r="C331" s="57">
        <f>PRRAS!D342</f>
        <v>0</v>
      </c>
      <c r="D331" s="57">
        <f>PRRAS!E342</f>
        <v>0</v>
      </c>
      <c r="E331" s="57">
        <v>0</v>
      </c>
      <c r="F331" s="57">
        <v>0</v>
      </c>
      <c r="G331" s="58">
        <f t="shared" si="10"/>
        <v>0</v>
      </c>
      <c r="H331" s="58">
        <f t="shared" si="11"/>
        <v>0</v>
      </c>
      <c r="I331" s="59"/>
    </row>
    <row r="332" spans="1:9" x14ac:dyDescent="0.2">
      <c r="A332" s="56">
        <v>151</v>
      </c>
      <c r="B332" s="57">
        <f>PRRAS!C343</f>
        <v>331</v>
      </c>
      <c r="C332" s="57">
        <f>PRRAS!D343</f>
        <v>0</v>
      </c>
      <c r="D332" s="57">
        <f>PRRAS!E343</f>
        <v>0</v>
      </c>
      <c r="E332" s="57">
        <v>0</v>
      </c>
      <c r="F332" s="57">
        <v>0</v>
      </c>
      <c r="G332" s="58">
        <f t="shared" si="10"/>
        <v>0</v>
      </c>
      <c r="H332" s="58">
        <f t="shared" si="11"/>
        <v>0</v>
      </c>
      <c r="I332" s="59"/>
    </row>
    <row r="333" spans="1:9" x14ac:dyDescent="0.2">
      <c r="A333" s="56">
        <v>151</v>
      </c>
      <c r="B333" s="57">
        <f>PRRAS!C344</f>
        <v>332</v>
      </c>
      <c r="C333" s="57">
        <f>PRRAS!D344</f>
        <v>0</v>
      </c>
      <c r="D333" s="57">
        <f>PRRAS!E344</f>
        <v>0</v>
      </c>
      <c r="E333" s="57">
        <v>0</v>
      </c>
      <c r="F333" s="57">
        <v>0</v>
      </c>
      <c r="G333" s="58">
        <f t="shared" si="10"/>
        <v>0</v>
      </c>
      <c r="H333" s="58">
        <f t="shared" si="11"/>
        <v>0</v>
      </c>
      <c r="I333" s="59"/>
    </row>
    <row r="334" spans="1:9" x14ac:dyDescent="0.2">
      <c r="A334" s="56">
        <v>151</v>
      </c>
      <c r="B334" s="57">
        <f>PRRAS!C345</f>
        <v>333</v>
      </c>
      <c r="C334" s="57">
        <f>PRRAS!D345</f>
        <v>0</v>
      </c>
      <c r="D334" s="57">
        <f>PRRAS!E345</f>
        <v>0</v>
      </c>
      <c r="E334" s="57">
        <v>0</v>
      </c>
      <c r="F334" s="57">
        <v>0</v>
      </c>
      <c r="G334" s="58">
        <f t="shared" si="10"/>
        <v>0</v>
      </c>
      <c r="H334" s="58">
        <f t="shared" si="11"/>
        <v>0</v>
      </c>
      <c r="I334" s="59"/>
    </row>
    <row r="335" spans="1:9" x14ac:dyDescent="0.2">
      <c r="A335" s="56">
        <v>151</v>
      </c>
      <c r="B335" s="57">
        <f>PRRAS!C346</f>
        <v>334</v>
      </c>
      <c r="C335" s="57">
        <f>PRRAS!D346</f>
        <v>0</v>
      </c>
      <c r="D335" s="57">
        <f>PRRAS!E346</f>
        <v>0</v>
      </c>
      <c r="E335" s="57">
        <v>0</v>
      </c>
      <c r="F335" s="57">
        <v>0</v>
      </c>
      <c r="G335" s="58">
        <f t="shared" si="10"/>
        <v>0</v>
      </c>
      <c r="H335" s="58">
        <f t="shared" si="11"/>
        <v>0</v>
      </c>
      <c r="I335" s="59"/>
    </row>
    <row r="336" spans="1:9" x14ac:dyDescent="0.2">
      <c r="A336" s="56">
        <v>151</v>
      </c>
      <c r="B336" s="57">
        <f>PRRAS!C347</f>
        <v>335</v>
      </c>
      <c r="C336" s="57">
        <f>PRRAS!D347</f>
        <v>0</v>
      </c>
      <c r="D336" s="57">
        <f>PRRAS!E347</f>
        <v>0</v>
      </c>
      <c r="E336" s="57">
        <v>0</v>
      </c>
      <c r="F336" s="57">
        <v>0</v>
      </c>
      <c r="G336" s="58">
        <f t="shared" si="10"/>
        <v>0</v>
      </c>
      <c r="H336" s="58">
        <f t="shared" si="11"/>
        <v>0</v>
      </c>
      <c r="I336" s="59"/>
    </row>
    <row r="337" spans="1:9" x14ac:dyDescent="0.2">
      <c r="A337" s="56">
        <v>151</v>
      </c>
      <c r="B337" s="57">
        <f>PRRAS!C348</f>
        <v>336</v>
      </c>
      <c r="C337" s="57">
        <f>PRRAS!D348</f>
        <v>0</v>
      </c>
      <c r="D337" s="57">
        <f>PRRAS!E348</f>
        <v>0</v>
      </c>
      <c r="E337" s="57">
        <v>0</v>
      </c>
      <c r="F337" s="57">
        <v>0</v>
      </c>
      <c r="G337" s="58">
        <f t="shared" si="10"/>
        <v>0</v>
      </c>
      <c r="H337" s="58">
        <f t="shared" si="11"/>
        <v>0</v>
      </c>
      <c r="I337" s="59"/>
    </row>
    <row r="338" spans="1:9" x14ac:dyDescent="0.2">
      <c r="A338" s="56">
        <v>151</v>
      </c>
      <c r="B338" s="57">
        <f>PRRAS!C349</f>
        <v>337</v>
      </c>
      <c r="C338" s="57">
        <f>PRRAS!D349</f>
        <v>0</v>
      </c>
      <c r="D338" s="57">
        <f>PRRAS!E349</f>
        <v>0</v>
      </c>
      <c r="E338" s="57">
        <v>0</v>
      </c>
      <c r="F338" s="57">
        <v>0</v>
      </c>
      <c r="G338" s="58">
        <f t="shared" si="10"/>
        <v>0</v>
      </c>
      <c r="H338" s="58">
        <f t="shared" si="11"/>
        <v>0</v>
      </c>
      <c r="I338" s="59"/>
    </row>
    <row r="339" spans="1:9" x14ac:dyDescent="0.2">
      <c r="A339" s="56">
        <v>151</v>
      </c>
      <c r="B339" s="57">
        <f>PRRAS!C350</f>
        <v>338</v>
      </c>
      <c r="C339" s="57">
        <f>PRRAS!D350</f>
        <v>0</v>
      </c>
      <c r="D339" s="57">
        <f>PRRAS!E350</f>
        <v>0</v>
      </c>
      <c r="E339" s="57">
        <v>0</v>
      </c>
      <c r="F339" s="57">
        <v>0</v>
      </c>
      <c r="G339" s="58">
        <f t="shared" si="10"/>
        <v>0</v>
      </c>
      <c r="H339" s="58">
        <f t="shared" si="11"/>
        <v>0</v>
      </c>
      <c r="I339" s="59"/>
    </row>
    <row r="340" spans="1:9" x14ac:dyDescent="0.2">
      <c r="A340" s="56">
        <v>151</v>
      </c>
      <c r="B340" s="57">
        <f>PRRAS!C351</f>
        <v>339</v>
      </c>
      <c r="C340" s="57">
        <f>PRRAS!D351</f>
        <v>0</v>
      </c>
      <c r="D340" s="57">
        <f>PRRAS!E351</f>
        <v>0</v>
      </c>
      <c r="E340" s="57">
        <v>0</v>
      </c>
      <c r="F340" s="57">
        <v>0</v>
      </c>
      <c r="G340" s="58">
        <f t="shared" si="10"/>
        <v>0</v>
      </c>
      <c r="H340" s="58">
        <f t="shared" si="11"/>
        <v>0</v>
      </c>
      <c r="I340" s="59"/>
    </row>
    <row r="341" spans="1:9" x14ac:dyDescent="0.2">
      <c r="A341" s="56">
        <v>151</v>
      </c>
      <c r="B341" s="57">
        <f>PRRAS!C352</f>
        <v>340</v>
      </c>
      <c r="C341" s="57">
        <f>PRRAS!D352</f>
        <v>0</v>
      </c>
      <c r="D341" s="57">
        <f>PRRAS!E352</f>
        <v>0</v>
      </c>
      <c r="E341" s="57">
        <v>0</v>
      </c>
      <c r="F341" s="57">
        <v>0</v>
      </c>
      <c r="G341" s="58">
        <f t="shared" si="10"/>
        <v>0</v>
      </c>
      <c r="H341" s="58">
        <f t="shared" si="11"/>
        <v>0</v>
      </c>
      <c r="I341" s="59"/>
    </row>
    <row r="342" spans="1:9" x14ac:dyDescent="0.2">
      <c r="A342" s="56">
        <v>151</v>
      </c>
      <c r="B342" s="57">
        <f>PRRAS!C353</f>
        <v>341</v>
      </c>
      <c r="C342" s="57">
        <f>PRRAS!D353</f>
        <v>0</v>
      </c>
      <c r="D342" s="57">
        <f>PRRAS!E353</f>
        <v>104887</v>
      </c>
      <c r="E342" s="57">
        <v>0</v>
      </c>
      <c r="F342" s="57">
        <v>0</v>
      </c>
      <c r="G342" s="58">
        <f t="shared" si="10"/>
        <v>71532.934000000008</v>
      </c>
      <c r="H342" s="58">
        <f t="shared" si="11"/>
        <v>0</v>
      </c>
      <c r="I342" s="59"/>
    </row>
    <row r="343" spans="1:9" x14ac:dyDescent="0.2">
      <c r="A343" s="56">
        <v>151</v>
      </c>
      <c r="B343" s="57">
        <f>PRRAS!C354</f>
        <v>342</v>
      </c>
      <c r="C343" s="57">
        <f>PRRAS!D354</f>
        <v>0</v>
      </c>
      <c r="D343" s="57">
        <f>PRRAS!E354</f>
        <v>0</v>
      </c>
      <c r="E343" s="57">
        <v>0</v>
      </c>
      <c r="F343" s="57">
        <v>0</v>
      </c>
      <c r="G343" s="58">
        <f t="shared" si="10"/>
        <v>0</v>
      </c>
      <c r="H343" s="58">
        <f t="shared" si="11"/>
        <v>0</v>
      </c>
      <c r="I343" s="59"/>
    </row>
    <row r="344" spans="1:9" x14ac:dyDescent="0.2">
      <c r="A344" s="56">
        <v>151</v>
      </c>
      <c r="B344" s="57">
        <f>PRRAS!C355</f>
        <v>343</v>
      </c>
      <c r="C344" s="57">
        <f>PRRAS!D355</f>
        <v>0</v>
      </c>
      <c r="D344" s="57">
        <f>PRRAS!E355</f>
        <v>0</v>
      </c>
      <c r="E344" s="57">
        <v>0</v>
      </c>
      <c r="F344" s="57">
        <v>0</v>
      </c>
      <c r="G344" s="58">
        <f t="shared" si="10"/>
        <v>0</v>
      </c>
      <c r="H344" s="58">
        <f t="shared" si="11"/>
        <v>0</v>
      </c>
      <c r="I344" s="59"/>
    </row>
    <row r="345" spans="1:9" x14ac:dyDescent="0.2">
      <c r="A345" s="56">
        <v>151</v>
      </c>
      <c r="B345" s="57">
        <f>PRRAS!C356</f>
        <v>344</v>
      </c>
      <c r="C345" s="57">
        <f>PRRAS!D356</f>
        <v>0</v>
      </c>
      <c r="D345" s="57">
        <f>PRRAS!E356</f>
        <v>0</v>
      </c>
      <c r="E345" s="57">
        <v>0</v>
      </c>
      <c r="F345" s="57">
        <v>0</v>
      </c>
      <c r="G345" s="58">
        <f t="shared" si="10"/>
        <v>0</v>
      </c>
      <c r="H345" s="58">
        <f t="shared" si="11"/>
        <v>0</v>
      </c>
      <c r="I345" s="59"/>
    </row>
    <row r="346" spans="1:9" x14ac:dyDescent="0.2">
      <c r="A346" s="56">
        <v>151</v>
      </c>
      <c r="B346" s="57">
        <f>PRRAS!C357</f>
        <v>345</v>
      </c>
      <c r="C346" s="57">
        <f>PRRAS!D357</f>
        <v>0</v>
      </c>
      <c r="D346" s="57">
        <f>PRRAS!E357</f>
        <v>0</v>
      </c>
      <c r="E346" s="57">
        <v>0</v>
      </c>
      <c r="F346" s="57">
        <v>0</v>
      </c>
      <c r="G346" s="58">
        <f t="shared" si="10"/>
        <v>0</v>
      </c>
      <c r="H346" s="58">
        <f t="shared" si="11"/>
        <v>0</v>
      </c>
      <c r="I346" s="59"/>
    </row>
    <row r="347" spans="1:9" x14ac:dyDescent="0.2">
      <c r="A347" s="56">
        <v>151</v>
      </c>
      <c r="B347" s="57">
        <f>PRRAS!C358</f>
        <v>346</v>
      </c>
      <c r="C347" s="57">
        <f>PRRAS!D358</f>
        <v>0</v>
      </c>
      <c r="D347" s="57">
        <f>PRRAS!E358</f>
        <v>0</v>
      </c>
      <c r="E347" s="57">
        <v>0</v>
      </c>
      <c r="F347" s="57">
        <v>0</v>
      </c>
      <c r="G347" s="58">
        <f t="shared" si="10"/>
        <v>0</v>
      </c>
      <c r="H347" s="58">
        <f t="shared" si="11"/>
        <v>0</v>
      </c>
      <c r="I347" s="59"/>
    </row>
    <row r="348" spans="1:9" x14ac:dyDescent="0.2">
      <c r="A348" s="56">
        <v>151</v>
      </c>
      <c r="B348" s="57">
        <f>PRRAS!C359</f>
        <v>347</v>
      </c>
      <c r="C348" s="57">
        <f>PRRAS!D359</f>
        <v>0</v>
      </c>
      <c r="D348" s="57">
        <f>PRRAS!E359</f>
        <v>0</v>
      </c>
      <c r="E348" s="57">
        <v>0</v>
      </c>
      <c r="F348" s="57">
        <v>0</v>
      </c>
      <c r="G348" s="58">
        <f t="shared" si="10"/>
        <v>0</v>
      </c>
      <c r="H348" s="58">
        <f t="shared" si="11"/>
        <v>0</v>
      </c>
      <c r="I348" s="59"/>
    </row>
    <row r="349" spans="1:9" x14ac:dyDescent="0.2">
      <c r="A349" s="56">
        <v>151</v>
      </c>
      <c r="B349" s="57">
        <f>PRRAS!C360</f>
        <v>348</v>
      </c>
      <c r="C349" s="57">
        <f>PRRAS!D360</f>
        <v>0</v>
      </c>
      <c r="D349" s="57">
        <f>PRRAS!E360</f>
        <v>0</v>
      </c>
      <c r="E349" s="57">
        <v>0</v>
      </c>
      <c r="F349" s="57">
        <v>0</v>
      </c>
      <c r="G349" s="58">
        <f t="shared" si="10"/>
        <v>0</v>
      </c>
      <c r="H349" s="58">
        <f t="shared" si="11"/>
        <v>0</v>
      </c>
      <c r="I349" s="59"/>
    </row>
    <row r="350" spans="1:9" x14ac:dyDescent="0.2">
      <c r="A350" s="56">
        <v>151</v>
      </c>
      <c r="B350" s="57">
        <f>PRRAS!C361</f>
        <v>349</v>
      </c>
      <c r="C350" s="57">
        <f>PRRAS!D361</f>
        <v>0</v>
      </c>
      <c r="D350" s="57">
        <f>PRRAS!E361</f>
        <v>0</v>
      </c>
      <c r="E350" s="57">
        <v>0</v>
      </c>
      <c r="F350" s="57">
        <v>0</v>
      </c>
      <c r="G350" s="58">
        <f t="shared" si="10"/>
        <v>0</v>
      </c>
      <c r="H350" s="58">
        <f t="shared" si="11"/>
        <v>0</v>
      </c>
      <c r="I350" s="59"/>
    </row>
    <row r="351" spans="1:9" x14ac:dyDescent="0.2">
      <c r="A351" s="56">
        <v>151</v>
      </c>
      <c r="B351" s="57">
        <f>PRRAS!C362</f>
        <v>350</v>
      </c>
      <c r="C351" s="57">
        <f>PRRAS!D362</f>
        <v>0</v>
      </c>
      <c r="D351" s="57">
        <f>PRRAS!E362</f>
        <v>0</v>
      </c>
      <c r="E351" s="57">
        <v>0</v>
      </c>
      <c r="F351" s="57">
        <v>0</v>
      </c>
      <c r="G351" s="58">
        <f t="shared" si="10"/>
        <v>0</v>
      </c>
      <c r="H351" s="58">
        <f t="shared" si="11"/>
        <v>0</v>
      </c>
      <c r="I351" s="59"/>
    </row>
    <row r="352" spans="1:9" x14ac:dyDescent="0.2">
      <c r="A352" s="56">
        <v>151</v>
      </c>
      <c r="B352" s="57">
        <f>PRRAS!C363</f>
        <v>351</v>
      </c>
      <c r="C352" s="57">
        <f>PRRAS!D363</f>
        <v>0</v>
      </c>
      <c r="D352" s="57">
        <f>PRRAS!E363</f>
        <v>0</v>
      </c>
      <c r="E352" s="57">
        <v>0</v>
      </c>
      <c r="F352" s="57">
        <v>0</v>
      </c>
      <c r="G352" s="58">
        <f t="shared" si="10"/>
        <v>0</v>
      </c>
      <c r="H352" s="58">
        <f t="shared" si="11"/>
        <v>0</v>
      </c>
      <c r="I352" s="59"/>
    </row>
    <row r="353" spans="1:9" x14ac:dyDescent="0.2">
      <c r="A353" s="56">
        <v>151</v>
      </c>
      <c r="B353" s="57">
        <f>PRRAS!C364</f>
        <v>352</v>
      </c>
      <c r="C353" s="57">
        <f>PRRAS!D364</f>
        <v>0</v>
      </c>
      <c r="D353" s="57">
        <f>PRRAS!E364</f>
        <v>0</v>
      </c>
      <c r="E353" s="57">
        <v>0</v>
      </c>
      <c r="F353" s="57">
        <v>0</v>
      </c>
      <c r="G353" s="58">
        <f t="shared" si="10"/>
        <v>0</v>
      </c>
      <c r="H353" s="58">
        <f t="shared" si="11"/>
        <v>0</v>
      </c>
      <c r="I353" s="59"/>
    </row>
    <row r="354" spans="1:9" x14ac:dyDescent="0.2">
      <c r="A354" s="56">
        <v>151</v>
      </c>
      <c r="B354" s="57">
        <f>PRRAS!C365</f>
        <v>353</v>
      </c>
      <c r="C354" s="57">
        <f>PRRAS!D365</f>
        <v>0</v>
      </c>
      <c r="D354" s="57">
        <f>PRRAS!E365</f>
        <v>0</v>
      </c>
      <c r="E354" s="57">
        <v>0</v>
      </c>
      <c r="F354" s="57">
        <v>0</v>
      </c>
      <c r="G354" s="58">
        <f t="shared" si="10"/>
        <v>0</v>
      </c>
      <c r="H354" s="58">
        <f t="shared" si="11"/>
        <v>0</v>
      </c>
      <c r="I354" s="59"/>
    </row>
    <row r="355" spans="1:9" x14ac:dyDescent="0.2">
      <c r="A355" s="56">
        <v>151</v>
      </c>
      <c r="B355" s="57">
        <f>PRRAS!C366</f>
        <v>354</v>
      </c>
      <c r="C355" s="57">
        <f>PRRAS!D366</f>
        <v>0</v>
      </c>
      <c r="D355" s="57">
        <f>PRRAS!E366</f>
        <v>11137</v>
      </c>
      <c r="E355" s="57">
        <v>0</v>
      </c>
      <c r="F355" s="57">
        <v>0</v>
      </c>
      <c r="G355" s="58">
        <f t="shared" si="10"/>
        <v>7884.9959999999992</v>
      </c>
      <c r="H355" s="58">
        <f t="shared" si="11"/>
        <v>0</v>
      </c>
      <c r="I355" s="59"/>
    </row>
    <row r="356" spans="1:9" x14ac:dyDescent="0.2">
      <c r="A356" s="56">
        <v>151</v>
      </c>
      <c r="B356" s="57">
        <f>PRRAS!C367</f>
        <v>355</v>
      </c>
      <c r="C356" s="57">
        <f>PRRAS!D367</f>
        <v>0</v>
      </c>
      <c r="D356" s="57">
        <f>PRRAS!E367</f>
        <v>0</v>
      </c>
      <c r="E356" s="57">
        <v>0</v>
      </c>
      <c r="F356" s="57">
        <v>0</v>
      </c>
      <c r="G356" s="58">
        <f t="shared" si="10"/>
        <v>0</v>
      </c>
      <c r="H356" s="58">
        <f t="shared" si="11"/>
        <v>0</v>
      </c>
      <c r="I356" s="59"/>
    </row>
    <row r="357" spans="1:9" x14ac:dyDescent="0.2">
      <c r="A357" s="56">
        <v>151</v>
      </c>
      <c r="B357" s="57">
        <f>PRRAS!C368</f>
        <v>356</v>
      </c>
      <c r="C357" s="57">
        <f>PRRAS!D368</f>
        <v>0</v>
      </c>
      <c r="D357" s="57">
        <f>PRRAS!E368</f>
        <v>0</v>
      </c>
      <c r="E357" s="57">
        <v>0</v>
      </c>
      <c r="F357" s="57">
        <v>0</v>
      </c>
      <c r="G357" s="58">
        <f t="shared" si="10"/>
        <v>0</v>
      </c>
      <c r="H357" s="58">
        <f t="shared" si="11"/>
        <v>0</v>
      </c>
      <c r="I357" s="59"/>
    </row>
    <row r="358" spans="1:9" x14ac:dyDescent="0.2">
      <c r="A358" s="56">
        <v>151</v>
      </c>
      <c r="B358" s="57">
        <f>PRRAS!C369</f>
        <v>357</v>
      </c>
      <c r="C358" s="57">
        <f>PRRAS!D369</f>
        <v>0</v>
      </c>
      <c r="D358" s="57">
        <f>PRRAS!E369</f>
        <v>0</v>
      </c>
      <c r="E358" s="57">
        <v>0</v>
      </c>
      <c r="F358" s="57">
        <v>0</v>
      </c>
      <c r="G358" s="58">
        <f t="shared" si="10"/>
        <v>0</v>
      </c>
      <c r="H358" s="58">
        <f t="shared" si="11"/>
        <v>0</v>
      </c>
      <c r="I358" s="59"/>
    </row>
    <row r="359" spans="1:9" x14ac:dyDescent="0.2">
      <c r="A359" s="56">
        <v>151</v>
      </c>
      <c r="B359" s="57">
        <f>PRRAS!C370</f>
        <v>358</v>
      </c>
      <c r="C359" s="57">
        <f>PRRAS!D370</f>
        <v>0</v>
      </c>
      <c r="D359" s="57">
        <f>PRRAS!E370</f>
        <v>0</v>
      </c>
      <c r="E359" s="57">
        <v>0</v>
      </c>
      <c r="F359" s="57">
        <v>0</v>
      </c>
      <c r="G359" s="58">
        <f t="shared" si="10"/>
        <v>0</v>
      </c>
      <c r="H359" s="58">
        <f t="shared" si="11"/>
        <v>0</v>
      </c>
      <c r="I359" s="59"/>
    </row>
    <row r="360" spans="1:9" x14ac:dyDescent="0.2">
      <c r="A360" s="56">
        <v>151</v>
      </c>
      <c r="B360" s="57">
        <f>PRRAS!C371</f>
        <v>359</v>
      </c>
      <c r="C360" s="57">
        <f>PRRAS!D371</f>
        <v>0</v>
      </c>
      <c r="D360" s="57">
        <f>PRRAS!E371</f>
        <v>0</v>
      </c>
      <c r="E360" s="57">
        <v>0</v>
      </c>
      <c r="F360" s="57">
        <v>0</v>
      </c>
      <c r="G360" s="58">
        <f t="shared" si="10"/>
        <v>0</v>
      </c>
      <c r="H360" s="58">
        <f t="shared" si="11"/>
        <v>0</v>
      </c>
      <c r="I360" s="59"/>
    </row>
    <row r="361" spans="1:9" x14ac:dyDescent="0.2">
      <c r="A361" s="56">
        <v>151</v>
      </c>
      <c r="B361" s="57">
        <f>PRRAS!C372</f>
        <v>360</v>
      </c>
      <c r="C361" s="57">
        <f>PRRAS!D372</f>
        <v>0</v>
      </c>
      <c r="D361" s="57">
        <f>PRRAS!E372</f>
        <v>11137</v>
      </c>
      <c r="E361" s="57">
        <v>0</v>
      </c>
      <c r="F361" s="57">
        <v>0</v>
      </c>
      <c r="G361" s="58">
        <f t="shared" si="10"/>
        <v>8018.6399999999994</v>
      </c>
      <c r="H361" s="58">
        <f t="shared" si="11"/>
        <v>0</v>
      </c>
      <c r="I361" s="59"/>
    </row>
    <row r="362" spans="1:9" x14ac:dyDescent="0.2">
      <c r="A362" s="56">
        <v>151</v>
      </c>
      <c r="B362" s="57">
        <f>PRRAS!C373</f>
        <v>361</v>
      </c>
      <c r="C362" s="57">
        <f>PRRAS!D373</f>
        <v>0</v>
      </c>
      <c r="D362" s="57">
        <f>PRRAS!E373</f>
        <v>0</v>
      </c>
      <c r="E362" s="57">
        <v>0</v>
      </c>
      <c r="F362" s="57">
        <v>0</v>
      </c>
      <c r="G362" s="58">
        <f t="shared" si="10"/>
        <v>0</v>
      </c>
      <c r="H362" s="58">
        <f t="shared" si="11"/>
        <v>0</v>
      </c>
      <c r="I362" s="59"/>
    </row>
    <row r="363" spans="1:9" x14ac:dyDescent="0.2">
      <c r="A363" s="56">
        <v>151</v>
      </c>
      <c r="B363" s="57">
        <f>PRRAS!C374</f>
        <v>362</v>
      </c>
      <c r="C363" s="57">
        <f>PRRAS!D374</f>
        <v>0</v>
      </c>
      <c r="D363" s="57">
        <f>PRRAS!E374</f>
        <v>0</v>
      </c>
      <c r="E363" s="57">
        <v>0</v>
      </c>
      <c r="F363" s="57">
        <v>0</v>
      </c>
      <c r="G363" s="58">
        <f t="shared" si="10"/>
        <v>0</v>
      </c>
      <c r="H363" s="58">
        <f t="shared" si="11"/>
        <v>0</v>
      </c>
      <c r="I363" s="59"/>
    </row>
    <row r="364" spans="1:9" x14ac:dyDescent="0.2">
      <c r="A364" s="56">
        <v>151</v>
      </c>
      <c r="B364" s="57">
        <f>PRRAS!C375</f>
        <v>363</v>
      </c>
      <c r="C364" s="57">
        <f>PRRAS!D375</f>
        <v>0</v>
      </c>
      <c r="D364" s="57">
        <f>PRRAS!E375</f>
        <v>0</v>
      </c>
      <c r="E364" s="57">
        <v>0</v>
      </c>
      <c r="F364" s="57">
        <v>0</v>
      </c>
      <c r="G364" s="58">
        <f t="shared" si="10"/>
        <v>0</v>
      </c>
      <c r="H364" s="58">
        <f t="shared" si="11"/>
        <v>0</v>
      </c>
      <c r="I364" s="59"/>
    </row>
    <row r="365" spans="1:9" x14ac:dyDescent="0.2">
      <c r="A365" s="56">
        <v>151</v>
      </c>
      <c r="B365" s="57">
        <f>PRRAS!C376</f>
        <v>364</v>
      </c>
      <c r="C365" s="57">
        <f>PRRAS!D376</f>
        <v>0</v>
      </c>
      <c r="D365" s="57">
        <f>PRRAS!E376</f>
        <v>0</v>
      </c>
      <c r="E365" s="57">
        <v>0</v>
      </c>
      <c r="F365" s="57">
        <v>0</v>
      </c>
      <c r="G365" s="58">
        <f t="shared" si="10"/>
        <v>0</v>
      </c>
      <c r="H365" s="58">
        <f t="shared" si="11"/>
        <v>0</v>
      </c>
      <c r="I365" s="59"/>
    </row>
    <row r="366" spans="1:9" x14ac:dyDescent="0.2">
      <c r="A366" s="56">
        <v>151</v>
      </c>
      <c r="B366" s="57">
        <f>PRRAS!C377</f>
        <v>365</v>
      </c>
      <c r="C366" s="57">
        <f>PRRAS!D377</f>
        <v>0</v>
      </c>
      <c r="D366" s="57">
        <f>PRRAS!E377</f>
        <v>0</v>
      </c>
      <c r="E366" s="57">
        <v>0</v>
      </c>
      <c r="F366" s="57">
        <v>0</v>
      </c>
      <c r="G366" s="58">
        <f t="shared" si="10"/>
        <v>0</v>
      </c>
      <c r="H366" s="58">
        <f t="shared" si="11"/>
        <v>0</v>
      </c>
      <c r="I366" s="59"/>
    </row>
    <row r="367" spans="1:9" x14ac:dyDescent="0.2">
      <c r="A367" s="56">
        <v>151</v>
      </c>
      <c r="B367" s="57">
        <f>PRRAS!C378</f>
        <v>366</v>
      </c>
      <c r="C367" s="57">
        <f>PRRAS!D378</f>
        <v>0</v>
      </c>
      <c r="D367" s="57">
        <f>PRRAS!E378</f>
        <v>0</v>
      </c>
      <c r="E367" s="57">
        <v>0</v>
      </c>
      <c r="F367" s="57">
        <v>0</v>
      </c>
      <c r="G367" s="58">
        <f t="shared" si="10"/>
        <v>0</v>
      </c>
      <c r="H367" s="58">
        <f t="shared" si="11"/>
        <v>0</v>
      </c>
      <c r="I367" s="59"/>
    </row>
    <row r="368" spans="1:9" x14ac:dyDescent="0.2">
      <c r="A368" s="56">
        <v>151</v>
      </c>
      <c r="B368" s="57">
        <f>PRRAS!C379</f>
        <v>367</v>
      </c>
      <c r="C368" s="57">
        <f>PRRAS!D379</f>
        <v>0</v>
      </c>
      <c r="D368" s="57">
        <f>PRRAS!E379</f>
        <v>11137</v>
      </c>
      <c r="E368" s="57">
        <v>0</v>
      </c>
      <c r="F368" s="57">
        <v>0</v>
      </c>
      <c r="G368" s="58">
        <f t="shared" si="10"/>
        <v>8174.558</v>
      </c>
      <c r="H368" s="58">
        <f t="shared" si="11"/>
        <v>0</v>
      </c>
      <c r="I368" s="59"/>
    </row>
    <row r="369" spans="1:9" x14ac:dyDescent="0.2">
      <c r="A369" s="56">
        <v>151</v>
      </c>
      <c r="B369" s="57">
        <f>PRRAS!C380</f>
        <v>368</v>
      </c>
      <c r="C369" s="57">
        <f>PRRAS!D380</f>
        <v>0</v>
      </c>
      <c r="D369" s="57">
        <f>PRRAS!E380</f>
        <v>0</v>
      </c>
      <c r="E369" s="57">
        <v>0</v>
      </c>
      <c r="F369" s="57">
        <v>0</v>
      </c>
      <c r="G369" s="58">
        <f t="shared" si="10"/>
        <v>0</v>
      </c>
      <c r="H369" s="58">
        <f t="shared" si="11"/>
        <v>0</v>
      </c>
      <c r="I369" s="59"/>
    </row>
    <row r="370" spans="1:9" x14ac:dyDescent="0.2">
      <c r="A370" s="56">
        <v>151</v>
      </c>
      <c r="B370" s="57">
        <f>PRRAS!C381</f>
        <v>369</v>
      </c>
      <c r="C370" s="57">
        <f>PRRAS!D381</f>
        <v>0</v>
      </c>
      <c r="D370" s="57">
        <f>PRRAS!E381</f>
        <v>0</v>
      </c>
      <c r="E370" s="57">
        <v>0</v>
      </c>
      <c r="F370" s="57">
        <v>0</v>
      </c>
      <c r="G370" s="58">
        <f t="shared" si="10"/>
        <v>0</v>
      </c>
      <c r="H370" s="58">
        <f t="shared" si="11"/>
        <v>0</v>
      </c>
      <c r="I370" s="59"/>
    </row>
    <row r="371" spans="1:9" x14ac:dyDescent="0.2">
      <c r="A371" s="56">
        <v>151</v>
      </c>
      <c r="B371" s="57">
        <f>PRRAS!C382</f>
        <v>370</v>
      </c>
      <c r="C371" s="57">
        <f>PRRAS!D382</f>
        <v>0</v>
      </c>
      <c r="D371" s="57">
        <f>PRRAS!E382</f>
        <v>0</v>
      </c>
      <c r="E371" s="57">
        <v>0</v>
      </c>
      <c r="F371" s="57">
        <v>0</v>
      </c>
      <c r="G371" s="58">
        <f t="shared" si="10"/>
        <v>0</v>
      </c>
      <c r="H371" s="58">
        <f t="shared" si="11"/>
        <v>0</v>
      </c>
      <c r="I371" s="59"/>
    </row>
    <row r="372" spans="1:9" x14ac:dyDescent="0.2">
      <c r="A372" s="56">
        <v>151</v>
      </c>
      <c r="B372" s="57">
        <f>PRRAS!C383</f>
        <v>371</v>
      </c>
      <c r="C372" s="57">
        <f>PRRAS!D383</f>
        <v>0</v>
      </c>
      <c r="D372" s="57">
        <f>PRRAS!E383</f>
        <v>0</v>
      </c>
      <c r="E372" s="57">
        <v>0</v>
      </c>
      <c r="F372" s="57">
        <v>0</v>
      </c>
      <c r="G372" s="58">
        <f t="shared" si="10"/>
        <v>0</v>
      </c>
      <c r="H372" s="58">
        <f t="shared" si="11"/>
        <v>0</v>
      </c>
      <c r="I372" s="59"/>
    </row>
    <row r="373" spans="1:9" x14ac:dyDescent="0.2">
      <c r="A373" s="56">
        <v>151</v>
      </c>
      <c r="B373" s="57">
        <f>PRRAS!C384</f>
        <v>372</v>
      </c>
      <c r="C373" s="57">
        <f>PRRAS!D384</f>
        <v>0</v>
      </c>
      <c r="D373" s="57">
        <f>PRRAS!E384</f>
        <v>0</v>
      </c>
      <c r="E373" s="57">
        <v>0</v>
      </c>
      <c r="F373" s="57">
        <v>0</v>
      </c>
      <c r="G373" s="58">
        <f t="shared" si="10"/>
        <v>0</v>
      </c>
      <c r="H373" s="58">
        <f t="shared" si="11"/>
        <v>0</v>
      </c>
      <c r="I373" s="59"/>
    </row>
    <row r="374" spans="1:9" x14ac:dyDescent="0.2">
      <c r="A374" s="56">
        <v>151</v>
      </c>
      <c r="B374" s="57">
        <f>PRRAS!C385</f>
        <v>373</v>
      </c>
      <c r="C374" s="57">
        <f>PRRAS!D385</f>
        <v>0</v>
      </c>
      <c r="D374" s="57">
        <f>PRRAS!E385</f>
        <v>0</v>
      </c>
      <c r="E374" s="57">
        <v>0</v>
      </c>
      <c r="F374" s="57">
        <v>0</v>
      </c>
      <c r="G374" s="58">
        <f t="shared" si="10"/>
        <v>0</v>
      </c>
      <c r="H374" s="58">
        <f t="shared" si="11"/>
        <v>0</v>
      </c>
      <c r="I374" s="59"/>
    </row>
    <row r="375" spans="1:9" x14ac:dyDescent="0.2">
      <c r="A375" s="56">
        <v>151</v>
      </c>
      <c r="B375" s="57">
        <f>PRRAS!C386</f>
        <v>374</v>
      </c>
      <c r="C375" s="57">
        <f>PRRAS!D386</f>
        <v>0</v>
      </c>
      <c r="D375" s="57">
        <f>PRRAS!E386</f>
        <v>0</v>
      </c>
      <c r="E375" s="57">
        <v>0</v>
      </c>
      <c r="F375" s="57">
        <v>0</v>
      </c>
      <c r="G375" s="58">
        <f t="shared" si="10"/>
        <v>0</v>
      </c>
      <c r="H375" s="58">
        <f t="shared" si="11"/>
        <v>0</v>
      </c>
      <c r="I375" s="59"/>
    </row>
    <row r="376" spans="1:9" x14ac:dyDescent="0.2">
      <c r="A376" s="56">
        <v>151</v>
      </c>
      <c r="B376" s="57">
        <f>PRRAS!C387</f>
        <v>375</v>
      </c>
      <c r="C376" s="57">
        <f>PRRAS!D387</f>
        <v>0</v>
      </c>
      <c r="D376" s="57">
        <f>PRRAS!E387</f>
        <v>0</v>
      </c>
      <c r="E376" s="57">
        <v>0</v>
      </c>
      <c r="F376" s="57">
        <v>0</v>
      </c>
      <c r="G376" s="58">
        <f t="shared" si="10"/>
        <v>0</v>
      </c>
      <c r="H376" s="58">
        <f t="shared" si="11"/>
        <v>0</v>
      </c>
      <c r="I376" s="59"/>
    </row>
    <row r="377" spans="1:9" x14ac:dyDescent="0.2">
      <c r="A377" s="56">
        <v>151</v>
      </c>
      <c r="B377" s="57">
        <f>PRRAS!C388</f>
        <v>376</v>
      </c>
      <c r="C377" s="57">
        <f>PRRAS!D388</f>
        <v>0</v>
      </c>
      <c r="D377" s="57">
        <f>PRRAS!E388</f>
        <v>0</v>
      </c>
      <c r="E377" s="57">
        <v>0</v>
      </c>
      <c r="F377" s="57">
        <v>0</v>
      </c>
      <c r="G377" s="58">
        <f t="shared" si="10"/>
        <v>0</v>
      </c>
      <c r="H377" s="58">
        <f t="shared" si="11"/>
        <v>0</v>
      </c>
      <c r="I377" s="59"/>
    </row>
    <row r="378" spans="1:9" x14ac:dyDescent="0.2">
      <c r="A378" s="56">
        <v>151</v>
      </c>
      <c r="B378" s="57">
        <f>PRRAS!C389</f>
        <v>377</v>
      </c>
      <c r="C378" s="57">
        <f>PRRAS!D389</f>
        <v>0</v>
      </c>
      <c r="D378" s="57">
        <f>PRRAS!E389</f>
        <v>0</v>
      </c>
      <c r="E378" s="57">
        <v>0</v>
      </c>
      <c r="F378" s="57">
        <v>0</v>
      </c>
      <c r="G378" s="58">
        <f t="shared" si="10"/>
        <v>0</v>
      </c>
      <c r="H378" s="58">
        <f t="shared" si="11"/>
        <v>0</v>
      </c>
      <c r="I378" s="59"/>
    </row>
    <row r="379" spans="1:9" x14ac:dyDescent="0.2">
      <c r="A379" s="56">
        <v>151</v>
      </c>
      <c r="B379" s="57">
        <f>PRRAS!C390</f>
        <v>378</v>
      </c>
      <c r="C379" s="57">
        <f>PRRAS!D390</f>
        <v>0</v>
      </c>
      <c r="D379" s="57">
        <f>PRRAS!E390</f>
        <v>0</v>
      </c>
      <c r="E379" s="57">
        <v>0</v>
      </c>
      <c r="F379" s="57">
        <v>0</v>
      </c>
      <c r="G379" s="58">
        <f t="shared" si="10"/>
        <v>0</v>
      </c>
      <c r="H379" s="58">
        <f t="shared" si="11"/>
        <v>0</v>
      </c>
      <c r="I379" s="59"/>
    </row>
    <row r="380" spans="1:9" x14ac:dyDescent="0.2">
      <c r="A380" s="56">
        <v>151</v>
      </c>
      <c r="B380" s="57">
        <f>PRRAS!C391</f>
        <v>379</v>
      </c>
      <c r="C380" s="57">
        <f>PRRAS!D391</f>
        <v>0</v>
      </c>
      <c r="D380" s="57">
        <f>PRRAS!E391</f>
        <v>0</v>
      </c>
      <c r="E380" s="57">
        <v>0</v>
      </c>
      <c r="F380" s="57">
        <v>0</v>
      </c>
      <c r="G380" s="58">
        <f t="shared" si="10"/>
        <v>0</v>
      </c>
      <c r="H380" s="58">
        <f t="shared" si="11"/>
        <v>0</v>
      </c>
      <c r="I380" s="59"/>
    </row>
    <row r="381" spans="1:9" x14ac:dyDescent="0.2">
      <c r="A381" s="56">
        <v>151</v>
      </c>
      <c r="B381" s="57">
        <f>PRRAS!C392</f>
        <v>380</v>
      </c>
      <c r="C381" s="57">
        <f>PRRAS!D392</f>
        <v>0</v>
      </c>
      <c r="D381" s="57">
        <f>PRRAS!E392</f>
        <v>0</v>
      </c>
      <c r="E381" s="57">
        <v>0</v>
      </c>
      <c r="F381" s="57">
        <v>0</v>
      </c>
      <c r="G381" s="58">
        <f t="shared" si="10"/>
        <v>0</v>
      </c>
      <c r="H381" s="58">
        <f t="shared" si="11"/>
        <v>0</v>
      </c>
      <c r="I381" s="59"/>
    </row>
    <row r="382" spans="1:9" x14ac:dyDescent="0.2">
      <c r="A382" s="56">
        <v>151</v>
      </c>
      <c r="B382" s="57">
        <f>PRRAS!C393</f>
        <v>381</v>
      </c>
      <c r="C382" s="57">
        <f>PRRAS!D393</f>
        <v>0</v>
      </c>
      <c r="D382" s="57">
        <f>PRRAS!E393</f>
        <v>0</v>
      </c>
      <c r="E382" s="57">
        <v>0</v>
      </c>
      <c r="F382" s="57">
        <v>0</v>
      </c>
      <c r="G382" s="58">
        <f t="shared" si="10"/>
        <v>0</v>
      </c>
      <c r="H382" s="58">
        <f t="shared" si="11"/>
        <v>0</v>
      </c>
      <c r="I382" s="59"/>
    </row>
    <row r="383" spans="1:9" x14ac:dyDescent="0.2">
      <c r="A383" s="56">
        <v>151</v>
      </c>
      <c r="B383" s="57">
        <f>PRRAS!C394</f>
        <v>382</v>
      </c>
      <c r="C383" s="57">
        <f>PRRAS!D394</f>
        <v>0</v>
      </c>
      <c r="D383" s="57">
        <f>PRRAS!E394</f>
        <v>0</v>
      </c>
      <c r="E383" s="57">
        <v>0</v>
      </c>
      <c r="F383" s="57">
        <v>0</v>
      </c>
      <c r="G383" s="58">
        <f t="shared" si="10"/>
        <v>0</v>
      </c>
      <c r="H383" s="58">
        <f t="shared" si="11"/>
        <v>0</v>
      </c>
      <c r="I383" s="59"/>
    </row>
    <row r="384" spans="1:9" x14ac:dyDescent="0.2">
      <c r="A384" s="56">
        <v>151</v>
      </c>
      <c r="B384" s="57">
        <f>PRRAS!C395</f>
        <v>383</v>
      </c>
      <c r="C384" s="57">
        <f>PRRAS!D395</f>
        <v>0</v>
      </c>
      <c r="D384" s="57">
        <f>PRRAS!E395</f>
        <v>0</v>
      </c>
      <c r="E384" s="57">
        <v>0</v>
      </c>
      <c r="F384" s="57">
        <v>0</v>
      </c>
      <c r="G384" s="58">
        <f t="shared" si="10"/>
        <v>0</v>
      </c>
      <c r="H384" s="58">
        <f t="shared" si="11"/>
        <v>0</v>
      </c>
      <c r="I384" s="59"/>
    </row>
    <row r="385" spans="1:9" x14ac:dyDescent="0.2">
      <c r="A385" s="56">
        <v>151</v>
      </c>
      <c r="B385" s="57">
        <f>PRRAS!C396</f>
        <v>384</v>
      </c>
      <c r="C385" s="57">
        <f>PRRAS!D396</f>
        <v>0</v>
      </c>
      <c r="D385" s="57">
        <f>PRRAS!E396</f>
        <v>0</v>
      </c>
      <c r="E385" s="57">
        <v>0</v>
      </c>
      <c r="F385" s="57">
        <v>0</v>
      </c>
      <c r="G385" s="58">
        <f t="shared" si="10"/>
        <v>0</v>
      </c>
      <c r="H385" s="58">
        <f t="shared" si="11"/>
        <v>0</v>
      </c>
      <c r="I385" s="59"/>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
      <c r="A387" s="56">
        <v>151</v>
      </c>
      <c r="B387" s="57">
        <f>PRRAS!C398</f>
        <v>386</v>
      </c>
      <c r="C387" s="57">
        <f>PRRAS!D398</f>
        <v>0</v>
      </c>
      <c r="D387" s="57">
        <f>PRRAS!E398</f>
        <v>0</v>
      </c>
      <c r="E387" s="57">
        <v>0</v>
      </c>
      <c r="F387" s="57">
        <v>0</v>
      </c>
      <c r="G387" s="58">
        <f t="shared" si="12"/>
        <v>0</v>
      </c>
      <c r="H387" s="58">
        <f t="shared" si="13"/>
        <v>0</v>
      </c>
      <c r="I387" s="59"/>
    </row>
    <row r="388" spans="1:9" x14ac:dyDescent="0.2">
      <c r="A388" s="56">
        <v>151</v>
      </c>
      <c r="B388" s="57">
        <f>PRRAS!C399</f>
        <v>387</v>
      </c>
      <c r="C388" s="57">
        <f>PRRAS!D399</f>
        <v>0</v>
      </c>
      <c r="D388" s="57">
        <f>PRRAS!E399</f>
        <v>0</v>
      </c>
      <c r="E388" s="57">
        <v>0</v>
      </c>
      <c r="F388" s="57">
        <v>0</v>
      </c>
      <c r="G388" s="58">
        <f t="shared" si="12"/>
        <v>0</v>
      </c>
      <c r="H388" s="58">
        <f t="shared" si="13"/>
        <v>0</v>
      </c>
      <c r="I388" s="59"/>
    </row>
    <row r="389" spans="1:9" x14ac:dyDescent="0.2">
      <c r="A389" s="56">
        <v>151</v>
      </c>
      <c r="B389" s="57">
        <f>PRRAS!C400</f>
        <v>388</v>
      </c>
      <c r="C389" s="57">
        <f>PRRAS!D400</f>
        <v>0</v>
      </c>
      <c r="D389" s="57">
        <f>PRRAS!E400</f>
        <v>0</v>
      </c>
      <c r="E389" s="57">
        <v>0</v>
      </c>
      <c r="F389" s="57">
        <v>0</v>
      </c>
      <c r="G389" s="58">
        <f t="shared" si="12"/>
        <v>0</v>
      </c>
      <c r="H389" s="58">
        <f t="shared" si="13"/>
        <v>0</v>
      </c>
      <c r="I389" s="59"/>
    </row>
    <row r="390" spans="1:9" x14ac:dyDescent="0.2">
      <c r="A390" s="56">
        <v>151</v>
      </c>
      <c r="B390" s="57">
        <f>PRRAS!C401</f>
        <v>389</v>
      </c>
      <c r="C390" s="57">
        <f>PRRAS!D401</f>
        <v>0</v>
      </c>
      <c r="D390" s="57">
        <f>PRRAS!E401</f>
        <v>0</v>
      </c>
      <c r="E390" s="57">
        <v>0</v>
      </c>
      <c r="F390" s="57">
        <v>0</v>
      </c>
      <c r="G390" s="58">
        <f t="shared" si="12"/>
        <v>0</v>
      </c>
      <c r="H390" s="58">
        <f t="shared" si="13"/>
        <v>0</v>
      </c>
      <c r="I390" s="59"/>
    </row>
    <row r="391" spans="1:9" x14ac:dyDescent="0.2">
      <c r="A391" s="56">
        <v>151</v>
      </c>
      <c r="B391" s="57">
        <f>PRRAS!C402</f>
        <v>390</v>
      </c>
      <c r="C391" s="57">
        <f>PRRAS!D402</f>
        <v>0</v>
      </c>
      <c r="D391" s="57">
        <f>PRRAS!E402</f>
        <v>0</v>
      </c>
      <c r="E391" s="57">
        <v>0</v>
      </c>
      <c r="F391" s="57">
        <v>0</v>
      </c>
      <c r="G391" s="58">
        <f t="shared" si="12"/>
        <v>0</v>
      </c>
      <c r="H391" s="58">
        <f t="shared" si="13"/>
        <v>0</v>
      </c>
      <c r="I391" s="59"/>
    </row>
    <row r="392" spans="1:9" x14ac:dyDescent="0.2">
      <c r="A392" s="56">
        <v>151</v>
      </c>
      <c r="B392" s="57">
        <f>PRRAS!C403</f>
        <v>391</v>
      </c>
      <c r="C392" s="57">
        <f>PRRAS!D403</f>
        <v>0</v>
      </c>
      <c r="D392" s="57">
        <f>PRRAS!E403</f>
        <v>0</v>
      </c>
      <c r="E392" s="57">
        <v>0</v>
      </c>
      <c r="F392" s="57">
        <v>0</v>
      </c>
      <c r="G392" s="58">
        <f t="shared" si="12"/>
        <v>0</v>
      </c>
      <c r="H392" s="58">
        <f t="shared" si="13"/>
        <v>0</v>
      </c>
      <c r="I392" s="59"/>
    </row>
    <row r="393" spans="1:9" x14ac:dyDescent="0.2">
      <c r="A393" s="56">
        <v>151</v>
      </c>
      <c r="B393" s="57">
        <f>PRRAS!C404</f>
        <v>392</v>
      </c>
      <c r="C393" s="57">
        <f>PRRAS!D404</f>
        <v>0</v>
      </c>
      <c r="D393" s="57">
        <f>PRRAS!E404</f>
        <v>0</v>
      </c>
      <c r="E393" s="57">
        <v>0</v>
      </c>
      <c r="F393" s="57">
        <v>0</v>
      </c>
      <c r="G393" s="58">
        <f t="shared" si="12"/>
        <v>0</v>
      </c>
      <c r="H393" s="58">
        <f t="shared" si="13"/>
        <v>0</v>
      </c>
      <c r="I393" s="59"/>
    </row>
    <row r="394" spans="1:9" x14ac:dyDescent="0.2">
      <c r="A394" s="56">
        <v>151</v>
      </c>
      <c r="B394" s="57">
        <f>PRRAS!C405</f>
        <v>393</v>
      </c>
      <c r="C394" s="57">
        <f>PRRAS!D405</f>
        <v>0</v>
      </c>
      <c r="D394" s="57">
        <f>PRRAS!E405</f>
        <v>93750</v>
      </c>
      <c r="E394" s="57">
        <v>0</v>
      </c>
      <c r="F394" s="57">
        <v>0</v>
      </c>
      <c r="G394" s="58">
        <f t="shared" si="12"/>
        <v>73687.5</v>
      </c>
      <c r="H394" s="58">
        <f t="shared" si="13"/>
        <v>0</v>
      </c>
      <c r="I394" s="59"/>
    </row>
    <row r="395" spans="1:9" x14ac:dyDescent="0.2">
      <c r="A395" s="56">
        <v>151</v>
      </c>
      <c r="B395" s="57">
        <f>PRRAS!C406</f>
        <v>394</v>
      </c>
      <c r="C395" s="57">
        <f>PRRAS!D406</f>
        <v>0</v>
      </c>
      <c r="D395" s="57">
        <f>PRRAS!E406</f>
        <v>93750</v>
      </c>
      <c r="E395" s="57">
        <v>0</v>
      </c>
      <c r="F395" s="57">
        <v>0</v>
      </c>
      <c r="G395" s="58">
        <f t="shared" si="12"/>
        <v>73875</v>
      </c>
      <c r="H395" s="58">
        <f t="shared" si="13"/>
        <v>0</v>
      </c>
      <c r="I395" s="59"/>
    </row>
    <row r="396" spans="1:9" x14ac:dyDescent="0.2">
      <c r="A396" s="56">
        <v>151</v>
      </c>
      <c r="B396" s="57">
        <f>PRRAS!C407</f>
        <v>395</v>
      </c>
      <c r="C396" s="57">
        <f>PRRAS!D407</f>
        <v>0</v>
      </c>
      <c r="D396" s="57">
        <f>PRRAS!E407</f>
        <v>0</v>
      </c>
      <c r="E396" s="57">
        <v>0</v>
      </c>
      <c r="F396" s="57">
        <v>0</v>
      </c>
      <c r="G396" s="58">
        <f t="shared" si="12"/>
        <v>0</v>
      </c>
      <c r="H396" s="58">
        <f t="shared" si="13"/>
        <v>0</v>
      </c>
      <c r="I396" s="59"/>
    </row>
    <row r="397" spans="1:9" x14ac:dyDescent="0.2">
      <c r="A397" s="56">
        <v>151</v>
      </c>
      <c r="B397" s="57">
        <f>PRRAS!C408</f>
        <v>396</v>
      </c>
      <c r="C397" s="57">
        <f>PRRAS!D408</f>
        <v>0</v>
      </c>
      <c r="D397" s="57">
        <f>PRRAS!E408</f>
        <v>0</v>
      </c>
      <c r="E397" s="57">
        <v>0</v>
      </c>
      <c r="F397" s="57">
        <v>0</v>
      </c>
      <c r="G397" s="58">
        <f t="shared" si="12"/>
        <v>0</v>
      </c>
      <c r="H397" s="58">
        <f t="shared" si="13"/>
        <v>0</v>
      </c>
      <c r="I397" s="59"/>
    </row>
    <row r="398" spans="1:9" x14ac:dyDescent="0.2">
      <c r="A398" s="56">
        <v>151</v>
      </c>
      <c r="B398" s="57">
        <f>PRRAS!C409</f>
        <v>397</v>
      </c>
      <c r="C398" s="57">
        <f>PRRAS!D409</f>
        <v>0</v>
      </c>
      <c r="D398" s="57">
        <f>PRRAS!E409</f>
        <v>0</v>
      </c>
      <c r="E398" s="57">
        <v>0</v>
      </c>
      <c r="F398" s="57">
        <v>0</v>
      </c>
      <c r="G398" s="58">
        <f t="shared" si="12"/>
        <v>0</v>
      </c>
      <c r="H398" s="58">
        <f t="shared" si="13"/>
        <v>0</v>
      </c>
      <c r="I398" s="59"/>
    </row>
    <row r="399" spans="1:9" x14ac:dyDescent="0.2">
      <c r="A399" s="56">
        <v>151</v>
      </c>
      <c r="B399" s="57">
        <f>PRRAS!C410</f>
        <v>398</v>
      </c>
      <c r="C399" s="57">
        <f>PRRAS!D410</f>
        <v>0</v>
      </c>
      <c r="D399" s="57">
        <f>PRRAS!E410</f>
        <v>0</v>
      </c>
      <c r="E399" s="57">
        <v>0</v>
      </c>
      <c r="F399" s="57">
        <v>0</v>
      </c>
      <c r="G399" s="58">
        <f t="shared" si="12"/>
        <v>0</v>
      </c>
      <c r="H399" s="58">
        <f t="shared" si="13"/>
        <v>0</v>
      </c>
      <c r="I399" s="59"/>
    </row>
    <row r="400" spans="1:9" x14ac:dyDescent="0.2">
      <c r="A400" s="56">
        <v>151</v>
      </c>
      <c r="B400" s="57">
        <f>PRRAS!C411</f>
        <v>399</v>
      </c>
      <c r="C400" s="57">
        <f>PRRAS!D411</f>
        <v>0</v>
      </c>
      <c r="D400" s="57">
        <f>PRRAS!E411</f>
        <v>104887</v>
      </c>
      <c r="E400" s="57">
        <v>0</v>
      </c>
      <c r="F400" s="57">
        <v>0</v>
      </c>
      <c r="G400" s="58">
        <f t="shared" si="12"/>
        <v>83699.826000000001</v>
      </c>
      <c r="H400" s="58">
        <f t="shared" si="13"/>
        <v>0</v>
      </c>
      <c r="I400" s="59"/>
    </row>
    <row r="401" spans="1:9" x14ac:dyDescent="0.2">
      <c r="A401" s="56">
        <v>151</v>
      </c>
      <c r="B401" s="57">
        <f>PRRAS!C412</f>
        <v>400</v>
      </c>
      <c r="C401" s="57">
        <f>PRRAS!D412</f>
        <v>0</v>
      </c>
      <c r="D401" s="57">
        <f>PRRAS!E412</f>
        <v>0</v>
      </c>
      <c r="E401" s="57">
        <v>0</v>
      </c>
      <c r="F401" s="57">
        <v>0</v>
      </c>
      <c r="G401" s="58">
        <f t="shared" si="12"/>
        <v>0</v>
      </c>
      <c r="H401" s="58">
        <f t="shared" si="13"/>
        <v>0</v>
      </c>
      <c r="I401" s="59"/>
    </row>
    <row r="402" spans="1:9" x14ac:dyDescent="0.2">
      <c r="A402" s="56">
        <v>151</v>
      </c>
      <c r="B402" s="57">
        <f>PRRAS!C413</f>
        <v>401</v>
      </c>
      <c r="C402" s="57">
        <f>PRRAS!D413</f>
        <v>0</v>
      </c>
      <c r="D402" s="57">
        <f>PRRAS!E413</f>
        <v>0</v>
      </c>
      <c r="E402" s="57">
        <v>0</v>
      </c>
      <c r="F402" s="57">
        <v>0</v>
      </c>
      <c r="G402" s="58">
        <f t="shared" si="12"/>
        <v>0</v>
      </c>
      <c r="H402" s="58">
        <f t="shared" si="13"/>
        <v>0</v>
      </c>
      <c r="I402" s="59"/>
    </row>
    <row r="403" spans="1:9" x14ac:dyDescent="0.2">
      <c r="A403" s="56">
        <v>151</v>
      </c>
      <c r="B403" s="57">
        <f>PRRAS!C414</f>
        <v>402</v>
      </c>
      <c r="C403" s="57">
        <f>PRRAS!D414</f>
        <v>0</v>
      </c>
      <c r="D403" s="57">
        <f>PRRAS!E414</f>
        <v>0</v>
      </c>
      <c r="E403" s="57">
        <v>0</v>
      </c>
      <c r="F403" s="57">
        <v>0</v>
      </c>
      <c r="G403" s="58">
        <f t="shared" si="12"/>
        <v>0</v>
      </c>
      <c r="H403" s="58">
        <f t="shared" si="13"/>
        <v>0</v>
      </c>
      <c r="I403" s="59"/>
    </row>
    <row r="404" spans="1:9" x14ac:dyDescent="0.2">
      <c r="A404" s="56">
        <v>151</v>
      </c>
      <c r="B404" s="57">
        <f>PRRAS!C415</f>
        <v>403</v>
      </c>
      <c r="C404" s="57">
        <f>PRRAS!D415</f>
        <v>3909837</v>
      </c>
      <c r="D404" s="57">
        <f>PRRAS!E415</f>
        <v>4542655</v>
      </c>
      <c r="E404" s="57">
        <v>0</v>
      </c>
      <c r="F404" s="57">
        <v>0</v>
      </c>
      <c r="G404" s="58">
        <f t="shared" si="12"/>
        <v>5237044.2410000004</v>
      </c>
      <c r="H404" s="58">
        <f t="shared" si="13"/>
        <v>0</v>
      </c>
      <c r="I404" s="59"/>
    </row>
    <row r="405" spans="1:9" x14ac:dyDescent="0.2">
      <c r="A405" s="56">
        <v>151</v>
      </c>
      <c r="B405" s="57">
        <f>PRRAS!C416</f>
        <v>404</v>
      </c>
      <c r="C405" s="57">
        <f>PRRAS!D416</f>
        <v>3667443</v>
      </c>
      <c r="D405" s="57">
        <f>PRRAS!E416</f>
        <v>4403880</v>
      </c>
      <c r="E405" s="57">
        <v>0</v>
      </c>
      <c r="F405" s="57">
        <v>0</v>
      </c>
      <c r="G405" s="58">
        <f t="shared" si="12"/>
        <v>5039982.0120000001</v>
      </c>
      <c r="H405" s="58">
        <f t="shared" si="13"/>
        <v>0</v>
      </c>
      <c r="I405" s="59"/>
    </row>
    <row r="406" spans="1:9" x14ac:dyDescent="0.2">
      <c r="A406" s="56">
        <v>151</v>
      </c>
      <c r="B406" s="57">
        <f>PRRAS!C417</f>
        <v>405</v>
      </c>
      <c r="C406" s="57">
        <f>PRRAS!D417</f>
        <v>242394</v>
      </c>
      <c r="D406" s="57">
        <f>PRRAS!E417</f>
        <v>138775</v>
      </c>
      <c r="E406" s="57">
        <v>0</v>
      </c>
      <c r="F406" s="57">
        <v>0</v>
      </c>
      <c r="G406" s="58">
        <f t="shared" si="12"/>
        <v>210577.32</v>
      </c>
      <c r="H406" s="58">
        <f t="shared" si="13"/>
        <v>0</v>
      </c>
      <c r="I406" s="59"/>
    </row>
    <row r="407" spans="1:9" x14ac:dyDescent="0.2">
      <c r="A407" s="56">
        <v>151</v>
      </c>
      <c r="B407" s="57">
        <f>PRRAS!C418</f>
        <v>406</v>
      </c>
      <c r="C407" s="57">
        <f>PRRAS!D418</f>
        <v>0</v>
      </c>
      <c r="D407" s="57">
        <f>PRRAS!E418</f>
        <v>0</v>
      </c>
      <c r="E407" s="57">
        <v>0</v>
      </c>
      <c r="F407" s="57">
        <v>0</v>
      </c>
      <c r="G407" s="58">
        <f t="shared" si="12"/>
        <v>0</v>
      </c>
      <c r="H407" s="58">
        <f t="shared" si="13"/>
        <v>0</v>
      </c>
      <c r="I407" s="59"/>
    </row>
    <row r="408" spans="1:9" x14ac:dyDescent="0.2">
      <c r="A408" s="56">
        <v>151</v>
      </c>
      <c r="B408" s="57">
        <f>PRRAS!C419</f>
        <v>407</v>
      </c>
      <c r="C408" s="57">
        <f>PRRAS!D419</f>
        <v>248584</v>
      </c>
      <c r="D408" s="57">
        <f>PRRAS!E419</f>
        <v>490738</v>
      </c>
      <c r="E408" s="57">
        <v>0</v>
      </c>
      <c r="F408" s="57">
        <v>0</v>
      </c>
      <c r="G408" s="58">
        <f t="shared" si="12"/>
        <v>500634.42</v>
      </c>
      <c r="H408" s="58">
        <f t="shared" si="13"/>
        <v>0</v>
      </c>
      <c r="I408" s="59"/>
    </row>
    <row r="409" spans="1:9" x14ac:dyDescent="0.2">
      <c r="A409" s="56">
        <v>151</v>
      </c>
      <c r="B409" s="57">
        <f>PRRAS!C420</f>
        <v>408</v>
      </c>
      <c r="C409" s="57">
        <f>PRRAS!D420</f>
        <v>0</v>
      </c>
      <c r="D409" s="57">
        <f>PRRAS!E420</f>
        <v>0</v>
      </c>
      <c r="E409" s="57">
        <v>0</v>
      </c>
      <c r="F409" s="57">
        <v>0</v>
      </c>
      <c r="G409" s="58">
        <f t="shared" si="12"/>
        <v>0</v>
      </c>
      <c r="H409" s="58">
        <f t="shared" si="13"/>
        <v>0</v>
      </c>
      <c r="I409" s="59"/>
    </row>
    <row r="410" spans="1:9" x14ac:dyDescent="0.2">
      <c r="A410" s="56">
        <v>151</v>
      </c>
      <c r="B410" s="57">
        <f>PRRAS!C421</f>
        <v>409</v>
      </c>
      <c r="C410" s="57">
        <f>PRRAS!D421</f>
        <v>8400</v>
      </c>
      <c r="D410" s="57">
        <f>PRRAS!E421</f>
        <v>16000</v>
      </c>
      <c r="E410" s="57">
        <v>0</v>
      </c>
      <c r="F410" s="57">
        <v>0</v>
      </c>
      <c r="G410" s="58">
        <f t="shared" si="12"/>
        <v>16523.599999999999</v>
      </c>
      <c r="H410" s="58">
        <f t="shared" si="13"/>
        <v>0</v>
      </c>
      <c r="I410" s="59"/>
    </row>
    <row r="411" spans="1:9" x14ac:dyDescent="0.2">
      <c r="A411" s="56">
        <v>151</v>
      </c>
      <c r="B411" s="57">
        <f>PRRAS!C423</f>
        <v>410</v>
      </c>
      <c r="C411" s="57">
        <f>PRRAS!D423</f>
        <v>0</v>
      </c>
      <c r="D411" s="57">
        <f>PRRAS!E423</f>
        <v>0</v>
      </c>
      <c r="E411" s="57">
        <v>0</v>
      </c>
      <c r="F411" s="57">
        <v>0</v>
      </c>
      <c r="G411" s="58">
        <f t="shared" si="12"/>
        <v>0</v>
      </c>
      <c r="H411" s="58">
        <f t="shared" si="13"/>
        <v>0</v>
      </c>
      <c r="I411" s="59"/>
    </row>
    <row r="412" spans="1:9" x14ac:dyDescent="0.2">
      <c r="A412" s="56">
        <v>151</v>
      </c>
      <c r="B412" s="57">
        <f>PRRAS!C424</f>
        <v>411</v>
      </c>
      <c r="C412" s="57">
        <f>PRRAS!D424</f>
        <v>0</v>
      </c>
      <c r="D412" s="57">
        <f>PRRAS!E424</f>
        <v>0</v>
      </c>
      <c r="E412" s="57">
        <v>0</v>
      </c>
      <c r="F412" s="57">
        <v>0</v>
      </c>
      <c r="G412" s="58">
        <f t="shared" si="12"/>
        <v>0</v>
      </c>
      <c r="H412" s="58">
        <f t="shared" si="13"/>
        <v>0</v>
      </c>
      <c r="I412" s="59"/>
    </row>
    <row r="413" spans="1:9" x14ac:dyDescent="0.2">
      <c r="A413" s="56">
        <v>151</v>
      </c>
      <c r="B413" s="57">
        <f>PRRAS!C425</f>
        <v>412</v>
      </c>
      <c r="C413" s="57">
        <f>PRRAS!D425</f>
        <v>0</v>
      </c>
      <c r="D413" s="57">
        <f>PRRAS!E425</f>
        <v>0</v>
      </c>
      <c r="E413" s="57">
        <v>0</v>
      </c>
      <c r="F413" s="57">
        <v>0</v>
      </c>
      <c r="G413" s="58">
        <f t="shared" si="12"/>
        <v>0</v>
      </c>
      <c r="H413" s="58">
        <f t="shared" si="13"/>
        <v>0</v>
      </c>
      <c r="I413" s="59"/>
    </row>
    <row r="414" spans="1:9" x14ac:dyDescent="0.2">
      <c r="A414" s="56">
        <v>151</v>
      </c>
      <c r="B414" s="57">
        <f>PRRAS!C426</f>
        <v>413</v>
      </c>
      <c r="C414" s="57">
        <f>PRRAS!D426</f>
        <v>0</v>
      </c>
      <c r="D414" s="57">
        <f>PRRAS!E426</f>
        <v>0</v>
      </c>
      <c r="E414" s="57">
        <v>0</v>
      </c>
      <c r="F414" s="57">
        <v>0</v>
      </c>
      <c r="G414" s="58">
        <f t="shared" si="12"/>
        <v>0</v>
      </c>
      <c r="H414" s="58">
        <f t="shared" si="13"/>
        <v>0</v>
      </c>
      <c r="I414" s="59"/>
    </row>
    <row r="415" spans="1:9" x14ac:dyDescent="0.2">
      <c r="A415" s="56">
        <v>151</v>
      </c>
      <c r="B415" s="57">
        <f>PRRAS!C427</f>
        <v>414</v>
      </c>
      <c r="C415" s="57">
        <f>PRRAS!D427</f>
        <v>0</v>
      </c>
      <c r="D415" s="57">
        <f>PRRAS!E427</f>
        <v>0</v>
      </c>
      <c r="E415" s="57">
        <v>0</v>
      </c>
      <c r="F415" s="57">
        <v>0</v>
      </c>
      <c r="G415" s="58">
        <f t="shared" si="12"/>
        <v>0</v>
      </c>
      <c r="H415" s="58">
        <f t="shared" si="13"/>
        <v>0</v>
      </c>
      <c r="I415" s="59"/>
    </row>
    <row r="416" spans="1:9" x14ac:dyDescent="0.2">
      <c r="A416" s="56">
        <v>151</v>
      </c>
      <c r="B416" s="57">
        <f>PRRAS!C428</f>
        <v>415</v>
      </c>
      <c r="C416" s="57">
        <f>PRRAS!D428</f>
        <v>0</v>
      </c>
      <c r="D416" s="57">
        <f>PRRAS!E428</f>
        <v>0</v>
      </c>
      <c r="E416" s="57">
        <v>0</v>
      </c>
      <c r="F416" s="57">
        <v>0</v>
      </c>
      <c r="G416" s="58">
        <f t="shared" si="12"/>
        <v>0</v>
      </c>
      <c r="H416" s="58">
        <f t="shared" si="13"/>
        <v>0</v>
      </c>
      <c r="I416" s="59"/>
    </row>
    <row r="417" spans="1:9" x14ac:dyDescent="0.2">
      <c r="A417" s="56">
        <v>151</v>
      </c>
      <c r="B417" s="57">
        <f>PRRAS!C429</f>
        <v>416</v>
      </c>
      <c r="C417" s="57">
        <f>PRRAS!D429</f>
        <v>0</v>
      </c>
      <c r="D417" s="57">
        <f>PRRAS!E429</f>
        <v>0</v>
      </c>
      <c r="E417" s="57">
        <v>0</v>
      </c>
      <c r="F417" s="57">
        <v>0</v>
      </c>
      <c r="G417" s="58">
        <f t="shared" si="12"/>
        <v>0</v>
      </c>
      <c r="H417" s="58">
        <f t="shared" si="13"/>
        <v>0</v>
      </c>
      <c r="I417" s="59"/>
    </row>
    <row r="418" spans="1:9" x14ac:dyDescent="0.2">
      <c r="A418" s="56">
        <v>151</v>
      </c>
      <c r="B418" s="57">
        <f>PRRAS!C430</f>
        <v>417</v>
      </c>
      <c r="C418" s="57">
        <f>PRRAS!D430</f>
        <v>0</v>
      </c>
      <c r="D418" s="57">
        <f>PRRAS!E430</f>
        <v>0</v>
      </c>
      <c r="E418" s="57">
        <v>0</v>
      </c>
      <c r="F418" s="57">
        <v>0</v>
      </c>
      <c r="G418" s="58">
        <f t="shared" si="12"/>
        <v>0</v>
      </c>
      <c r="H418" s="58">
        <f t="shared" si="13"/>
        <v>0</v>
      </c>
      <c r="I418" s="59"/>
    </row>
    <row r="419" spans="1:9" x14ac:dyDescent="0.2">
      <c r="A419" s="56">
        <v>151</v>
      </c>
      <c r="B419" s="57">
        <f>PRRAS!C431</f>
        <v>418</v>
      </c>
      <c r="C419" s="57">
        <f>PRRAS!D431</f>
        <v>0</v>
      </c>
      <c r="D419" s="57">
        <f>PRRAS!E431</f>
        <v>0</v>
      </c>
      <c r="E419" s="57">
        <v>0</v>
      </c>
      <c r="F419" s="57">
        <v>0</v>
      </c>
      <c r="G419" s="58">
        <f t="shared" si="12"/>
        <v>0</v>
      </c>
      <c r="H419" s="58">
        <f t="shared" si="13"/>
        <v>0</v>
      </c>
      <c r="I419" s="59"/>
    </row>
    <row r="420" spans="1:9" x14ac:dyDescent="0.2">
      <c r="A420" s="56">
        <v>151</v>
      </c>
      <c r="B420" s="57">
        <f>PRRAS!C432</f>
        <v>419</v>
      </c>
      <c r="C420" s="57">
        <f>PRRAS!D432</f>
        <v>0</v>
      </c>
      <c r="D420" s="57">
        <f>PRRAS!E432</f>
        <v>0</v>
      </c>
      <c r="E420" s="57">
        <v>0</v>
      </c>
      <c r="F420" s="57">
        <v>0</v>
      </c>
      <c r="G420" s="58">
        <f t="shared" si="12"/>
        <v>0</v>
      </c>
      <c r="H420" s="58">
        <f t="shared" si="13"/>
        <v>0</v>
      </c>
      <c r="I420" s="59"/>
    </row>
    <row r="421" spans="1:9" x14ac:dyDescent="0.2">
      <c r="A421" s="56">
        <v>151</v>
      </c>
      <c r="B421" s="57">
        <f>PRRAS!C433</f>
        <v>420</v>
      </c>
      <c r="C421" s="57">
        <f>PRRAS!D433</f>
        <v>0</v>
      </c>
      <c r="D421" s="57">
        <f>PRRAS!E433</f>
        <v>0</v>
      </c>
      <c r="E421" s="57">
        <v>0</v>
      </c>
      <c r="F421" s="57">
        <v>0</v>
      </c>
      <c r="G421" s="58">
        <f t="shared" si="12"/>
        <v>0</v>
      </c>
      <c r="H421" s="58">
        <f t="shared" si="13"/>
        <v>0</v>
      </c>
      <c r="I421" s="59"/>
    </row>
    <row r="422" spans="1:9" x14ac:dyDescent="0.2">
      <c r="A422" s="56">
        <v>151</v>
      </c>
      <c r="B422" s="57">
        <f>PRRAS!C434</f>
        <v>421</v>
      </c>
      <c r="C422" s="57">
        <f>PRRAS!D434</f>
        <v>0</v>
      </c>
      <c r="D422" s="57">
        <f>PRRAS!E434</f>
        <v>0</v>
      </c>
      <c r="E422" s="57">
        <v>0</v>
      </c>
      <c r="F422" s="57">
        <v>0</v>
      </c>
      <c r="G422" s="58">
        <f t="shared" si="12"/>
        <v>0</v>
      </c>
      <c r="H422" s="58">
        <f t="shared" si="13"/>
        <v>0</v>
      </c>
      <c r="I422" s="59"/>
    </row>
    <row r="423" spans="1:9" x14ac:dyDescent="0.2">
      <c r="A423" s="56">
        <v>151</v>
      </c>
      <c r="B423" s="57">
        <f>PRRAS!C435</f>
        <v>422</v>
      </c>
      <c r="C423" s="57">
        <f>PRRAS!D435</f>
        <v>0</v>
      </c>
      <c r="D423" s="57">
        <f>PRRAS!E435</f>
        <v>0</v>
      </c>
      <c r="E423" s="57">
        <v>0</v>
      </c>
      <c r="F423" s="57">
        <v>0</v>
      </c>
      <c r="G423" s="58">
        <f t="shared" si="12"/>
        <v>0</v>
      </c>
      <c r="H423" s="58">
        <f t="shared" si="13"/>
        <v>0</v>
      </c>
      <c r="I423" s="59"/>
    </row>
    <row r="424" spans="1:9" x14ac:dyDescent="0.2">
      <c r="A424" s="56">
        <v>151</v>
      </c>
      <c r="B424" s="57">
        <f>PRRAS!C436</f>
        <v>423</v>
      </c>
      <c r="C424" s="57">
        <f>PRRAS!D436</f>
        <v>0</v>
      </c>
      <c r="D424" s="57">
        <f>PRRAS!E436</f>
        <v>0</v>
      </c>
      <c r="E424" s="57">
        <v>0</v>
      </c>
      <c r="F424" s="57">
        <v>0</v>
      </c>
      <c r="G424" s="58">
        <f t="shared" si="12"/>
        <v>0</v>
      </c>
      <c r="H424" s="58">
        <f t="shared" si="13"/>
        <v>0</v>
      </c>
      <c r="I424" s="59"/>
    </row>
    <row r="425" spans="1:9" x14ac:dyDescent="0.2">
      <c r="A425" s="56">
        <v>151</v>
      </c>
      <c r="B425" s="57">
        <f>PRRAS!C437</f>
        <v>424</v>
      </c>
      <c r="C425" s="57">
        <f>PRRAS!D437</f>
        <v>0</v>
      </c>
      <c r="D425" s="57">
        <f>PRRAS!E437</f>
        <v>0</v>
      </c>
      <c r="E425" s="57">
        <v>0</v>
      </c>
      <c r="F425" s="57">
        <v>0</v>
      </c>
      <c r="G425" s="58">
        <f t="shared" si="12"/>
        <v>0</v>
      </c>
      <c r="H425" s="58">
        <f t="shared" si="13"/>
        <v>0</v>
      </c>
      <c r="I425" s="59"/>
    </row>
    <row r="426" spans="1:9" x14ac:dyDescent="0.2">
      <c r="A426" s="56">
        <v>151</v>
      </c>
      <c r="B426" s="57">
        <f>PRRAS!C438</f>
        <v>425</v>
      </c>
      <c r="C426" s="57">
        <f>PRRAS!D438</f>
        <v>0</v>
      </c>
      <c r="D426" s="57">
        <f>PRRAS!E438</f>
        <v>0</v>
      </c>
      <c r="E426" s="57">
        <v>0</v>
      </c>
      <c r="F426" s="57">
        <v>0</v>
      </c>
      <c r="G426" s="58">
        <f t="shared" si="12"/>
        <v>0</v>
      </c>
      <c r="H426" s="58">
        <f t="shared" si="13"/>
        <v>0</v>
      </c>
      <c r="I426" s="59"/>
    </row>
    <row r="427" spans="1:9" x14ac:dyDescent="0.2">
      <c r="A427" s="56">
        <v>151</v>
      </c>
      <c r="B427" s="57">
        <f>PRRAS!C439</f>
        <v>426</v>
      </c>
      <c r="C427" s="57">
        <f>PRRAS!D439</f>
        <v>0</v>
      </c>
      <c r="D427" s="57">
        <f>PRRAS!E439</f>
        <v>0</v>
      </c>
      <c r="E427" s="57">
        <v>0</v>
      </c>
      <c r="F427" s="57">
        <v>0</v>
      </c>
      <c r="G427" s="58">
        <f t="shared" si="12"/>
        <v>0</v>
      </c>
      <c r="H427" s="58">
        <f t="shared" si="13"/>
        <v>0</v>
      </c>
      <c r="I427" s="59"/>
    </row>
    <row r="428" spans="1:9" x14ac:dyDescent="0.2">
      <c r="A428" s="56">
        <v>151</v>
      </c>
      <c r="B428" s="57">
        <f>PRRAS!C440</f>
        <v>427</v>
      </c>
      <c r="C428" s="57">
        <f>PRRAS!D440</f>
        <v>0</v>
      </c>
      <c r="D428" s="57">
        <f>PRRAS!E440</f>
        <v>0</v>
      </c>
      <c r="E428" s="57">
        <v>0</v>
      </c>
      <c r="F428" s="57">
        <v>0</v>
      </c>
      <c r="G428" s="58">
        <f t="shared" si="12"/>
        <v>0</v>
      </c>
      <c r="H428" s="58">
        <f t="shared" si="13"/>
        <v>0</v>
      </c>
      <c r="I428" s="59"/>
    </row>
    <row r="429" spans="1:9" x14ac:dyDescent="0.2">
      <c r="A429" s="56">
        <v>151</v>
      </c>
      <c r="B429" s="57">
        <f>PRRAS!C441</f>
        <v>428</v>
      </c>
      <c r="C429" s="57">
        <f>PRRAS!D441</f>
        <v>0</v>
      </c>
      <c r="D429" s="57">
        <f>PRRAS!E441</f>
        <v>0</v>
      </c>
      <c r="E429" s="57">
        <v>0</v>
      </c>
      <c r="F429" s="57">
        <v>0</v>
      </c>
      <c r="G429" s="58">
        <f t="shared" si="12"/>
        <v>0</v>
      </c>
      <c r="H429" s="58">
        <f t="shared" si="13"/>
        <v>0</v>
      </c>
      <c r="I429" s="59"/>
    </row>
    <row r="430" spans="1:9" x14ac:dyDescent="0.2">
      <c r="A430" s="56">
        <v>151</v>
      </c>
      <c r="B430" s="57">
        <f>PRRAS!C442</f>
        <v>429</v>
      </c>
      <c r="C430" s="57">
        <f>PRRAS!D442</f>
        <v>0</v>
      </c>
      <c r="D430" s="57">
        <f>PRRAS!E442</f>
        <v>0</v>
      </c>
      <c r="E430" s="57">
        <v>0</v>
      </c>
      <c r="F430" s="57">
        <v>0</v>
      </c>
      <c r="G430" s="58">
        <f t="shared" si="12"/>
        <v>0</v>
      </c>
      <c r="H430" s="58">
        <f t="shared" si="13"/>
        <v>0</v>
      </c>
      <c r="I430" s="59"/>
    </row>
    <row r="431" spans="1:9" x14ac:dyDescent="0.2">
      <c r="A431" s="56">
        <v>151</v>
      </c>
      <c r="B431" s="57">
        <f>PRRAS!C443</f>
        <v>430</v>
      </c>
      <c r="C431" s="57">
        <f>PRRAS!D443</f>
        <v>0</v>
      </c>
      <c r="D431" s="57">
        <f>PRRAS!E443</f>
        <v>0</v>
      </c>
      <c r="E431" s="57">
        <v>0</v>
      </c>
      <c r="F431" s="57">
        <v>0</v>
      </c>
      <c r="G431" s="58">
        <f t="shared" si="12"/>
        <v>0</v>
      </c>
      <c r="H431" s="58">
        <f t="shared" si="13"/>
        <v>0</v>
      </c>
      <c r="I431" s="59"/>
    </row>
    <row r="432" spans="1:9" x14ac:dyDescent="0.2">
      <c r="A432" s="56">
        <v>151</v>
      </c>
      <c r="B432" s="57">
        <f>PRRAS!C444</f>
        <v>431</v>
      </c>
      <c r="C432" s="57">
        <f>PRRAS!D444</f>
        <v>0</v>
      </c>
      <c r="D432" s="57">
        <f>PRRAS!E444</f>
        <v>0</v>
      </c>
      <c r="E432" s="57">
        <v>0</v>
      </c>
      <c r="F432" s="57">
        <v>0</v>
      </c>
      <c r="G432" s="58">
        <f t="shared" si="12"/>
        <v>0</v>
      </c>
      <c r="H432" s="58">
        <f t="shared" si="13"/>
        <v>0</v>
      </c>
      <c r="I432" s="59"/>
    </row>
    <row r="433" spans="1:9" x14ac:dyDescent="0.2">
      <c r="A433" s="56">
        <v>151</v>
      </c>
      <c r="B433" s="57">
        <f>PRRAS!C445</f>
        <v>432</v>
      </c>
      <c r="C433" s="57">
        <f>PRRAS!D445</f>
        <v>0</v>
      </c>
      <c r="D433" s="57">
        <f>PRRAS!E445</f>
        <v>0</v>
      </c>
      <c r="E433" s="57">
        <v>0</v>
      </c>
      <c r="F433" s="57">
        <v>0</v>
      </c>
      <c r="G433" s="58">
        <f t="shared" si="12"/>
        <v>0</v>
      </c>
      <c r="H433" s="58">
        <f t="shared" si="13"/>
        <v>0</v>
      </c>
      <c r="I433" s="59"/>
    </row>
    <row r="434" spans="1:9" x14ac:dyDescent="0.2">
      <c r="A434" s="56">
        <v>151</v>
      </c>
      <c r="B434" s="57">
        <f>PRRAS!C446</f>
        <v>433</v>
      </c>
      <c r="C434" s="57">
        <f>PRRAS!D446</f>
        <v>0</v>
      </c>
      <c r="D434" s="57">
        <f>PRRAS!E446</f>
        <v>0</v>
      </c>
      <c r="E434" s="57">
        <v>0</v>
      </c>
      <c r="F434" s="57">
        <v>0</v>
      </c>
      <c r="G434" s="58">
        <f t="shared" si="12"/>
        <v>0</v>
      </c>
      <c r="H434" s="58">
        <f t="shared" si="13"/>
        <v>0</v>
      </c>
      <c r="I434" s="59"/>
    </row>
    <row r="435" spans="1:9" x14ac:dyDescent="0.2">
      <c r="A435" s="56">
        <v>151</v>
      </c>
      <c r="B435" s="57">
        <f>PRRAS!C447</f>
        <v>434</v>
      </c>
      <c r="C435" s="57">
        <f>PRRAS!D447</f>
        <v>0</v>
      </c>
      <c r="D435" s="57">
        <f>PRRAS!E447</f>
        <v>0</v>
      </c>
      <c r="E435" s="57">
        <v>0</v>
      </c>
      <c r="F435" s="57">
        <v>0</v>
      </c>
      <c r="G435" s="58">
        <f t="shared" si="12"/>
        <v>0</v>
      </c>
      <c r="H435" s="58">
        <f t="shared" si="13"/>
        <v>0</v>
      </c>
      <c r="I435" s="59"/>
    </row>
    <row r="436" spans="1:9" x14ac:dyDescent="0.2">
      <c r="A436" s="56">
        <v>151</v>
      </c>
      <c r="B436" s="57">
        <f>PRRAS!C448</f>
        <v>435</v>
      </c>
      <c r="C436" s="57">
        <f>PRRAS!D448</f>
        <v>0</v>
      </c>
      <c r="D436" s="57">
        <f>PRRAS!E448</f>
        <v>0</v>
      </c>
      <c r="E436" s="57">
        <v>0</v>
      </c>
      <c r="F436" s="57">
        <v>0</v>
      </c>
      <c r="G436" s="58">
        <f t="shared" si="12"/>
        <v>0</v>
      </c>
      <c r="H436" s="58">
        <f t="shared" si="13"/>
        <v>0</v>
      </c>
      <c r="I436" s="59"/>
    </row>
    <row r="437" spans="1:9" x14ac:dyDescent="0.2">
      <c r="A437" s="56">
        <v>151</v>
      </c>
      <c r="B437" s="57">
        <f>PRRAS!C449</f>
        <v>436</v>
      </c>
      <c r="C437" s="57">
        <f>PRRAS!D449</f>
        <v>0</v>
      </c>
      <c r="D437" s="57">
        <f>PRRAS!E449</f>
        <v>0</v>
      </c>
      <c r="E437" s="57">
        <v>0</v>
      </c>
      <c r="F437" s="57">
        <v>0</v>
      </c>
      <c r="G437" s="58">
        <f t="shared" si="12"/>
        <v>0</v>
      </c>
      <c r="H437" s="58">
        <f t="shared" si="13"/>
        <v>0</v>
      </c>
      <c r="I437" s="59"/>
    </row>
    <row r="438" spans="1:9" x14ac:dyDescent="0.2">
      <c r="A438" s="56">
        <v>151</v>
      </c>
      <c r="B438" s="57">
        <f>PRRAS!C450</f>
        <v>437</v>
      </c>
      <c r="C438" s="57">
        <f>PRRAS!D450</f>
        <v>0</v>
      </c>
      <c r="D438" s="57">
        <f>PRRAS!E450</f>
        <v>0</v>
      </c>
      <c r="E438" s="57">
        <v>0</v>
      </c>
      <c r="F438" s="57">
        <v>0</v>
      </c>
      <c r="G438" s="58">
        <f t="shared" si="12"/>
        <v>0</v>
      </c>
      <c r="H438" s="58">
        <f t="shared" si="13"/>
        <v>0</v>
      </c>
      <c r="I438" s="59"/>
    </row>
    <row r="439" spans="1:9" x14ac:dyDescent="0.2">
      <c r="A439" s="56">
        <v>151</v>
      </c>
      <c r="B439" s="57">
        <f>PRRAS!C451</f>
        <v>438</v>
      </c>
      <c r="C439" s="57">
        <f>PRRAS!D451</f>
        <v>0</v>
      </c>
      <c r="D439" s="57">
        <f>PRRAS!E451</f>
        <v>0</v>
      </c>
      <c r="E439" s="57">
        <v>0</v>
      </c>
      <c r="F439" s="57">
        <v>0</v>
      </c>
      <c r="G439" s="58">
        <f t="shared" si="12"/>
        <v>0</v>
      </c>
      <c r="H439" s="58">
        <f t="shared" si="13"/>
        <v>0</v>
      </c>
      <c r="I439" s="59"/>
    </row>
    <row r="440" spans="1:9" x14ac:dyDescent="0.2">
      <c r="A440" s="56">
        <v>151</v>
      </c>
      <c r="B440" s="57">
        <f>PRRAS!C452</f>
        <v>439</v>
      </c>
      <c r="C440" s="57">
        <f>PRRAS!D452</f>
        <v>0</v>
      </c>
      <c r="D440" s="57">
        <f>PRRAS!E452</f>
        <v>0</v>
      </c>
      <c r="E440" s="57">
        <v>0</v>
      </c>
      <c r="F440" s="57">
        <v>0</v>
      </c>
      <c r="G440" s="58">
        <f t="shared" si="12"/>
        <v>0</v>
      </c>
      <c r="H440" s="58">
        <f t="shared" si="13"/>
        <v>0</v>
      </c>
      <c r="I440" s="59"/>
    </row>
    <row r="441" spans="1:9" x14ac:dyDescent="0.2">
      <c r="A441" s="56">
        <v>151</v>
      </c>
      <c r="B441" s="57">
        <f>PRRAS!C453</f>
        <v>440</v>
      </c>
      <c r="C441" s="57">
        <f>PRRAS!D453</f>
        <v>0</v>
      </c>
      <c r="D441" s="57">
        <f>PRRAS!E453</f>
        <v>0</v>
      </c>
      <c r="E441" s="57">
        <v>0</v>
      </c>
      <c r="F441" s="57">
        <v>0</v>
      </c>
      <c r="G441" s="58">
        <f t="shared" si="12"/>
        <v>0</v>
      </c>
      <c r="H441" s="58">
        <f t="shared" si="13"/>
        <v>0</v>
      </c>
      <c r="I441" s="59"/>
    </row>
    <row r="442" spans="1:9" x14ac:dyDescent="0.2">
      <c r="A442" s="56">
        <v>151</v>
      </c>
      <c r="B442" s="57">
        <f>PRRAS!C454</f>
        <v>441</v>
      </c>
      <c r="C442" s="57">
        <f>PRRAS!D454</f>
        <v>0</v>
      </c>
      <c r="D442" s="57">
        <f>PRRAS!E454</f>
        <v>0</v>
      </c>
      <c r="E442" s="57">
        <v>0</v>
      </c>
      <c r="F442" s="57">
        <v>0</v>
      </c>
      <c r="G442" s="58">
        <f t="shared" si="12"/>
        <v>0</v>
      </c>
      <c r="H442" s="58">
        <f t="shared" si="13"/>
        <v>0</v>
      </c>
      <c r="I442" s="59"/>
    </row>
    <row r="443" spans="1:9" x14ac:dyDescent="0.2">
      <c r="A443" s="56">
        <v>151</v>
      </c>
      <c r="B443" s="57">
        <f>PRRAS!C455</f>
        <v>442</v>
      </c>
      <c r="C443" s="57">
        <f>PRRAS!D455</f>
        <v>0</v>
      </c>
      <c r="D443" s="57">
        <f>PRRAS!E455</f>
        <v>0</v>
      </c>
      <c r="E443" s="57">
        <v>0</v>
      </c>
      <c r="F443" s="57">
        <v>0</v>
      </c>
      <c r="G443" s="58">
        <f t="shared" si="12"/>
        <v>0</v>
      </c>
      <c r="H443" s="58">
        <f t="shared" si="13"/>
        <v>0</v>
      </c>
      <c r="I443" s="59"/>
    </row>
    <row r="444" spans="1:9" x14ac:dyDescent="0.2">
      <c r="A444" s="56">
        <v>151</v>
      </c>
      <c r="B444" s="57">
        <f>PRRAS!C456</f>
        <v>443</v>
      </c>
      <c r="C444" s="57">
        <f>PRRAS!D456</f>
        <v>0</v>
      </c>
      <c r="D444" s="57">
        <f>PRRAS!E456</f>
        <v>0</v>
      </c>
      <c r="E444" s="57">
        <v>0</v>
      </c>
      <c r="F444" s="57">
        <v>0</v>
      </c>
      <c r="G444" s="58">
        <f t="shared" si="12"/>
        <v>0</v>
      </c>
      <c r="H444" s="58">
        <f t="shared" si="13"/>
        <v>0</v>
      </c>
      <c r="I444" s="59"/>
    </row>
    <row r="445" spans="1:9" x14ac:dyDescent="0.2">
      <c r="A445" s="56">
        <v>151</v>
      </c>
      <c r="B445" s="57">
        <f>PRRAS!C457</f>
        <v>444</v>
      </c>
      <c r="C445" s="57">
        <f>PRRAS!D457</f>
        <v>0</v>
      </c>
      <c r="D445" s="57">
        <f>PRRAS!E457</f>
        <v>0</v>
      </c>
      <c r="E445" s="57">
        <v>0</v>
      </c>
      <c r="F445" s="57">
        <v>0</v>
      </c>
      <c r="G445" s="58">
        <f t="shared" si="12"/>
        <v>0</v>
      </c>
      <c r="H445" s="58">
        <f t="shared" si="13"/>
        <v>0</v>
      </c>
      <c r="I445" s="59"/>
    </row>
    <row r="446" spans="1:9" x14ac:dyDescent="0.2">
      <c r="A446" s="56">
        <v>151</v>
      </c>
      <c r="B446" s="57">
        <f>PRRAS!C458</f>
        <v>445</v>
      </c>
      <c r="C446" s="57">
        <f>PRRAS!D458</f>
        <v>0</v>
      </c>
      <c r="D446" s="57">
        <f>PRRAS!E458</f>
        <v>0</v>
      </c>
      <c r="E446" s="57">
        <v>0</v>
      </c>
      <c r="F446" s="57">
        <v>0</v>
      </c>
      <c r="G446" s="58">
        <f t="shared" si="12"/>
        <v>0</v>
      </c>
      <c r="H446" s="58">
        <f t="shared" si="13"/>
        <v>0</v>
      </c>
      <c r="I446" s="59"/>
    </row>
    <row r="447" spans="1:9" x14ac:dyDescent="0.2">
      <c r="A447" s="56">
        <v>151</v>
      </c>
      <c r="B447" s="57">
        <f>PRRAS!C459</f>
        <v>446</v>
      </c>
      <c r="C447" s="57">
        <f>PRRAS!D459</f>
        <v>0</v>
      </c>
      <c r="D447" s="57">
        <f>PRRAS!E459</f>
        <v>0</v>
      </c>
      <c r="E447" s="57">
        <v>0</v>
      </c>
      <c r="F447" s="57">
        <v>0</v>
      </c>
      <c r="G447" s="58">
        <f t="shared" si="12"/>
        <v>0</v>
      </c>
      <c r="H447" s="58">
        <f t="shared" si="13"/>
        <v>0</v>
      </c>
      <c r="I447" s="59"/>
    </row>
    <row r="448" spans="1:9" x14ac:dyDescent="0.2">
      <c r="A448" s="56">
        <v>151</v>
      </c>
      <c r="B448" s="57">
        <f>PRRAS!C460</f>
        <v>447</v>
      </c>
      <c r="C448" s="57">
        <f>PRRAS!D460</f>
        <v>0</v>
      </c>
      <c r="D448" s="57">
        <f>PRRAS!E460</f>
        <v>0</v>
      </c>
      <c r="E448" s="57">
        <v>0</v>
      </c>
      <c r="F448" s="57">
        <v>0</v>
      </c>
      <c r="G448" s="58">
        <f t="shared" si="12"/>
        <v>0</v>
      </c>
      <c r="H448" s="58">
        <f t="shared" si="13"/>
        <v>0</v>
      </c>
      <c r="I448" s="59"/>
    </row>
    <row r="449" spans="1:9" x14ac:dyDescent="0.2">
      <c r="A449" s="56">
        <v>151</v>
      </c>
      <c r="B449" s="57">
        <f>PRRAS!C461</f>
        <v>448</v>
      </c>
      <c r="C449" s="57">
        <f>PRRAS!D461</f>
        <v>0</v>
      </c>
      <c r="D449" s="57">
        <f>PRRAS!E461</f>
        <v>0</v>
      </c>
      <c r="E449" s="57">
        <v>0</v>
      </c>
      <c r="F449" s="57">
        <v>0</v>
      </c>
      <c r="G449" s="58">
        <f t="shared" si="12"/>
        <v>0</v>
      </c>
      <c r="H449" s="58">
        <f t="shared" si="13"/>
        <v>0</v>
      </c>
      <c r="I449" s="59"/>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
      <c r="A451" s="56">
        <v>151</v>
      </c>
      <c r="B451" s="57">
        <f>PRRAS!C463</f>
        <v>450</v>
      </c>
      <c r="C451" s="57">
        <f>PRRAS!D463</f>
        <v>0</v>
      </c>
      <c r="D451" s="57">
        <f>PRRAS!E463</f>
        <v>0</v>
      </c>
      <c r="E451" s="57">
        <v>0</v>
      </c>
      <c r="F451" s="57">
        <v>0</v>
      </c>
      <c r="G451" s="58">
        <f t="shared" si="14"/>
        <v>0</v>
      </c>
      <c r="H451" s="58">
        <f t="shared" si="15"/>
        <v>0</v>
      </c>
      <c r="I451" s="59"/>
    </row>
    <row r="452" spans="1:9" x14ac:dyDescent="0.2">
      <c r="A452" s="56">
        <v>151</v>
      </c>
      <c r="B452" s="57">
        <f>PRRAS!C464</f>
        <v>451</v>
      </c>
      <c r="C452" s="57">
        <f>PRRAS!D464</f>
        <v>0</v>
      </c>
      <c r="D452" s="57">
        <f>PRRAS!E464</f>
        <v>0</v>
      </c>
      <c r="E452" s="57">
        <v>0</v>
      </c>
      <c r="F452" s="57">
        <v>0</v>
      </c>
      <c r="G452" s="58">
        <f t="shared" si="14"/>
        <v>0</v>
      </c>
      <c r="H452" s="58">
        <f t="shared" si="15"/>
        <v>0</v>
      </c>
      <c r="I452" s="59"/>
    </row>
    <row r="453" spans="1:9" x14ac:dyDescent="0.2">
      <c r="A453" s="56">
        <v>151</v>
      </c>
      <c r="B453" s="57">
        <f>PRRAS!C465</f>
        <v>452</v>
      </c>
      <c r="C453" s="57">
        <f>PRRAS!D465</f>
        <v>0</v>
      </c>
      <c r="D453" s="57">
        <f>PRRAS!E465</f>
        <v>0</v>
      </c>
      <c r="E453" s="57">
        <v>0</v>
      </c>
      <c r="F453" s="57">
        <v>0</v>
      </c>
      <c r="G453" s="58">
        <f t="shared" si="14"/>
        <v>0</v>
      </c>
      <c r="H453" s="58">
        <f t="shared" si="15"/>
        <v>0</v>
      </c>
      <c r="I453" s="59"/>
    </row>
    <row r="454" spans="1:9" x14ac:dyDescent="0.2">
      <c r="A454" s="56">
        <v>151</v>
      </c>
      <c r="B454" s="57">
        <f>PRRAS!C466</f>
        <v>453</v>
      </c>
      <c r="C454" s="57">
        <f>PRRAS!D466</f>
        <v>0</v>
      </c>
      <c r="D454" s="57">
        <f>PRRAS!E466</f>
        <v>0</v>
      </c>
      <c r="E454" s="57">
        <v>0</v>
      </c>
      <c r="F454" s="57">
        <v>0</v>
      </c>
      <c r="G454" s="58">
        <f t="shared" si="14"/>
        <v>0</v>
      </c>
      <c r="H454" s="58">
        <f t="shared" si="15"/>
        <v>0</v>
      </c>
      <c r="I454" s="59"/>
    </row>
    <row r="455" spans="1:9" x14ac:dyDescent="0.2">
      <c r="A455" s="56">
        <v>151</v>
      </c>
      <c r="B455" s="57">
        <f>PRRAS!C467</f>
        <v>454</v>
      </c>
      <c r="C455" s="57">
        <f>PRRAS!D467</f>
        <v>0</v>
      </c>
      <c r="D455" s="57">
        <f>PRRAS!E467</f>
        <v>0</v>
      </c>
      <c r="E455" s="57">
        <v>0</v>
      </c>
      <c r="F455" s="57">
        <v>0</v>
      </c>
      <c r="G455" s="58">
        <f t="shared" si="14"/>
        <v>0</v>
      </c>
      <c r="H455" s="58">
        <f t="shared" si="15"/>
        <v>0</v>
      </c>
      <c r="I455" s="59"/>
    </row>
    <row r="456" spans="1:9" x14ac:dyDescent="0.2">
      <c r="A456" s="56">
        <v>151</v>
      </c>
      <c r="B456" s="57">
        <f>PRRAS!C468</f>
        <v>455</v>
      </c>
      <c r="C456" s="57">
        <f>PRRAS!D468</f>
        <v>0</v>
      </c>
      <c r="D456" s="57">
        <f>PRRAS!E468</f>
        <v>0</v>
      </c>
      <c r="E456" s="57">
        <v>0</v>
      </c>
      <c r="F456" s="57">
        <v>0</v>
      </c>
      <c r="G456" s="58">
        <f t="shared" si="14"/>
        <v>0</v>
      </c>
      <c r="H456" s="58">
        <f t="shared" si="15"/>
        <v>0</v>
      </c>
      <c r="I456" s="59"/>
    </row>
    <row r="457" spans="1:9" x14ac:dyDescent="0.2">
      <c r="A457" s="56">
        <v>151</v>
      </c>
      <c r="B457" s="57">
        <f>PRRAS!C469</f>
        <v>456</v>
      </c>
      <c r="C457" s="57">
        <f>PRRAS!D469</f>
        <v>0</v>
      </c>
      <c r="D457" s="57">
        <f>PRRAS!E469</f>
        <v>0</v>
      </c>
      <c r="E457" s="57">
        <v>0</v>
      </c>
      <c r="F457" s="57">
        <v>0</v>
      </c>
      <c r="G457" s="58">
        <f t="shared" si="14"/>
        <v>0</v>
      </c>
      <c r="H457" s="58">
        <f t="shared" si="15"/>
        <v>0</v>
      </c>
      <c r="I457" s="59"/>
    </row>
    <row r="458" spans="1:9" x14ac:dyDescent="0.2">
      <c r="A458" s="56">
        <v>151</v>
      </c>
      <c r="B458" s="57">
        <f>PRRAS!C470</f>
        <v>457</v>
      </c>
      <c r="C458" s="57">
        <f>PRRAS!D470</f>
        <v>0</v>
      </c>
      <c r="D458" s="57">
        <f>PRRAS!E470</f>
        <v>0</v>
      </c>
      <c r="E458" s="57">
        <v>0</v>
      </c>
      <c r="F458" s="57">
        <v>0</v>
      </c>
      <c r="G458" s="58">
        <f t="shared" si="14"/>
        <v>0</v>
      </c>
      <c r="H458" s="58">
        <f t="shared" si="15"/>
        <v>0</v>
      </c>
      <c r="I458" s="59"/>
    </row>
    <row r="459" spans="1:9" x14ac:dyDescent="0.2">
      <c r="A459" s="56">
        <v>151</v>
      </c>
      <c r="B459" s="57">
        <f>PRRAS!C471</f>
        <v>458</v>
      </c>
      <c r="C459" s="57">
        <f>PRRAS!D471</f>
        <v>0</v>
      </c>
      <c r="D459" s="57">
        <f>PRRAS!E471</f>
        <v>0</v>
      </c>
      <c r="E459" s="57">
        <v>0</v>
      </c>
      <c r="F459" s="57">
        <v>0</v>
      </c>
      <c r="G459" s="58">
        <f t="shared" si="14"/>
        <v>0</v>
      </c>
      <c r="H459" s="58">
        <f t="shared" si="15"/>
        <v>0</v>
      </c>
      <c r="I459" s="59"/>
    </row>
    <row r="460" spans="1:9" x14ac:dyDescent="0.2">
      <c r="A460" s="56">
        <v>151</v>
      </c>
      <c r="B460" s="57">
        <f>PRRAS!C472</f>
        <v>459</v>
      </c>
      <c r="C460" s="57">
        <f>PRRAS!D472</f>
        <v>0</v>
      </c>
      <c r="D460" s="57">
        <f>PRRAS!E472</f>
        <v>0</v>
      </c>
      <c r="E460" s="57">
        <v>0</v>
      </c>
      <c r="F460" s="57">
        <v>0</v>
      </c>
      <c r="G460" s="58">
        <f t="shared" si="14"/>
        <v>0</v>
      </c>
      <c r="H460" s="58">
        <f t="shared" si="15"/>
        <v>0</v>
      </c>
      <c r="I460" s="59"/>
    </row>
    <row r="461" spans="1:9" x14ac:dyDescent="0.2">
      <c r="A461" s="56">
        <v>151</v>
      </c>
      <c r="B461" s="57">
        <f>PRRAS!C473</f>
        <v>460</v>
      </c>
      <c r="C461" s="57">
        <f>PRRAS!D473</f>
        <v>0</v>
      </c>
      <c r="D461" s="57">
        <f>PRRAS!E473</f>
        <v>0</v>
      </c>
      <c r="E461" s="57">
        <v>0</v>
      </c>
      <c r="F461" s="57">
        <v>0</v>
      </c>
      <c r="G461" s="58">
        <f t="shared" si="14"/>
        <v>0</v>
      </c>
      <c r="H461" s="58">
        <f t="shared" si="15"/>
        <v>0</v>
      </c>
      <c r="I461" s="59"/>
    </row>
    <row r="462" spans="1:9" x14ac:dyDescent="0.2">
      <c r="A462" s="56">
        <v>151</v>
      </c>
      <c r="B462" s="57">
        <f>PRRAS!C474</f>
        <v>461</v>
      </c>
      <c r="C462" s="57">
        <f>PRRAS!D474</f>
        <v>0</v>
      </c>
      <c r="D462" s="57">
        <f>PRRAS!E474</f>
        <v>0</v>
      </c>
      <c r="E462" s="57">
        <v>0</v>
      </c>
      <c r="F462" s="57">
        <v>0</v>
      </c>
      <c r="G462" s="58">
        <f t="shared" si="14"/>
        <v>0</v>
      </c>
      <c r="H462" s="58">
        <f t="shared" si="15"/>
        <v>0</v>
      </c>
      <c r="I462" s="59"/>
    </row>
    <row r="463" spans="1:9" x14ac:dyDescent="0.2">
      <c r="A463" s="56">
        <v>151</v>
      </c>
      <c r="B463" s="57">
        <f>PRRAS!C475</f>
        <v>462</v>
      </c>
      <c r="C463" s="57">
        <f>PRRAS!D475</f>
        <v>0</v>
      </c>
      <c r="D463" s="57">
        <f>PRRAS!E475</f>
        <v>0</v>
      </c>
      <c r="E463" s="57">
        <v>0</v>
      </c>
      <c r="F463" s="57">
        <v>0</v>
      </c>
      <c r="G463" s="58">
        <f t="shared" si="14"/>
        <v>0</v>
      </c>
      <c r="H463" s="58">
        <f t="shared" si="15"/>
        <v>0</v>
      </c>
      <c r="I463" s="59"/>
    </row>
    <row r="464" spans="1:9" x14ac:dyDescent="0.2">
      <c r="A464" s="56">
        <v>151</v>
      </c>
      <c r="B464" s="57">
        <f>PRRAS!C476</f>
        <v>463</v>
      </c>
      <c r="C464" s="57">
        <f>PRRAS!D476</f>
        <v>0</v>
      </c>
      <c r="D464" s="57">
        <f>PRRAS!E476</f>
        <v>0</v>
      </c>
      <c r="E464" s="57">
        <v>0</v>
      </c>
      <c r="F464" s="57">
        <v>0</v>
      </c>
      <c r="G464" s="58">
        <f t="shared" si="14"/>
        <v>0</v>
      </c>
      <c r="H464" s="58">
        <f t="shared" si="15"/>
        <v>0</v>
      </c>
      <c r="I464" s="59"/>
    </row>
    <row r="465" spans="1:9" x14ac:dyDescent="0.2">
      <c r="A465" s="56">
        <v>151</v>
      </c>
      <c r="B465" s="57">
        <f>PRRAS!C477</f>
        <v>464</v>
      </c>
      <c r="C465" s="57">
        <f>PRRAS!D477</f>
        <v>0</v>
      </c>
      <c r="D465" s="57">
        <f>PRRAS!E477</f>
        <v>0</v>
      </c>
      <c r="E465" s="57">
        <v>0</v>
      </c>
      <c r="F465" s="57">
        <v>0</v>
      </c>
      <c r="G465" s="58">
        <f t="shared" si="14"/>
        <v>0</v>
      </c>
      <c r="H465" s="58">
        <f t="shared" si="15"/>
        <v>0</v>
      </c>
      <c r="I465" s="59"/>
    </row>
    <row r="466" spans="1:9" x14ac:dyDescent="0.2">
      <c r="A466" s="56">
        <v>151</v>
      </c>
      <c r="B466" s="57">
        <f>PRRAS!C478</f>
        <v>465</v>
      </c>
      <c r="C466" s="57">
        <f>PRRAS!D478</f>
        <v>0</v>
      </c>
      <c r="D466" s="57">
        <f>PRRAS!E478</f>
        <v>0</v>
      </c>
      <c r="E466" s="57">
        <v>0</v>
      </c>
      <c r="F466" s="57">
        <v>0</v>
      </c>
      <c r="G466" s="58">
        <f t="shared" si="14"/>
        <v>0</v>
      </c>
      <c r="H466" s="58">
        <f t="shared" si="15"/>
        <v>0</v>
      </c>
      <c r="I466" s="59"/>
    </row>
    <row r="467" spans="1:9" x14ac:dyDescent="0.2">
      <c r="A467" s="56">
        <v>151</v>
      </c>
      <c r="B467" s="57">
        <f>PRRAS!C479</f>
        <v>466</v>
      </c>
      <c r="C467" s="57">
        <f>PRRAS!D479</f>
        <v>0</v>
      </c>
      <c r="D467" s="57">
        <f>PRRAS!E479</f>
        <v>0</v>
      </c>
      <c r="E467" s="57">
        <v>0</v>
      </c>
      <c r="F467" s="57">
        <v>0</v>
      </c>
      <c r="G467" s="58">
        <f t="shared" si="14"/>
        <v>0</v>
      </c>
      <c r="H467" s="58">
        <f t="shared" si="15"/>
        <v>0</v>
      </c>
      <c r="I467" s="59"/>
    </row>
    <row r="468" spans="1:9" x14ac:dyDescent="0.2">
      <c r="A468" s="56">
        <v>151</v>
      </c>
      <c r="B468" s="57">
        <f>PRRAS!C480</f>
        <v>467</v>
      </c>
      <c r="C468" s="57">
        <f>PRRAS!D480</f>
        <v>0</v>
      </c>
      <c r="D468" s="57">
        <f>PRRAS!E480</f>
        <v>0</v>
      </c>
      <c r="E468" s="57">
        <v>0</v>
      </c>
      <c r="F468" s="57">
        <v>0</v>
      </c>
      <c r="G468" s="58">
        <f t="shared" si="14"/>
        <v>0</v>
      </c>
      <c r="H468" s="58">
        <f t="shared" si="15"/>
        <v>0</v>
      </c>
      <c r="I468" s="59"/>
    </row>
    <row r="469" spans="1:9" x14ac:dyDescent="0.2">
      <c r="A469" s="56">
        <v>151</v>
      </c>
      <c r="B469" s="57">
        <f>PRRAS!C481</f>
        <v>468</v>
      </c>
      <c r="C469" s="57">
        <f>PRRAS!D481</f>
        <v>0</v>
      </c>
      <c r="D469" s="57">
        <f>PRRAS!E481</f>
        <v>0</v>
      </c>
      <c r="E469" s="57">
        <v>0</v>
      </c>
      <c r="F469" s="57">
        <v>0</v>
      </c>
      <c r="G469" s="58">
        <f t="shared" si="14"/>
        <v>0</v>
      </c>
      <c r="H469" s="58">
        <f t="shared" si="15"/>
        <v>0</v>
      </c>
      <c r="I469" s="59"/>
    </row>
    <row r="470" spans="1:9" x14ac:dyDescent="0.2">
      <c r="A470" s="56">
        <v>151</v>
      </c>
      <c r="B470" s="57">
        <f>PRRAS!C482</f>
        <v>469</v>
      </c>
      <c r="C470" s="57">
        <f>PRRAS!D482</f>
        <v>0</v>
      </c>
      <c r="D470" s="57">
        <f>PRRAS!E482</f>
        <v>0</v>
      </c>
      <c r="E470" s="57">
        <v>0</v>
      </c>
      <c r="F470" s="57">
        <v>0</v>
      </c>
      <c r="G470" s="58">
        <f t="shared" si="14"/>
        <v>0</v>
      </c>
      <c r="H470" s="58">
        <f t="shared" si="15"/>
        <v>0</v>
      </c>
      <c r="I470" s="59"/>
    </row>
    <row r="471" spans="1:9" x14ac:dyDescent="0.2">
      <c r="A471" s="56">
        <v>151</v>
      </c>
      <c r="B471" s="57">
        <f>PRRAS!C483</f>
        <v>470</v>
      </c>
      <c r="C471" s="57">
        <f>PRRAS!D483</f>
        <v>0</v>
      </c>
      <c r="D471" s="57">
        <f>PRRAS!E483</f>
        <v>0</v>
      </c>
      <c r="E471" s="57">
        <v>0</v>
      </c>
      <c r="F471" s="57">
        <v>0</v>
      </c>
      <c r="G471" s="58">
        <f t="shared" si="14"/>
        <v>0</v>
      </c>
      <c r="H471" s="58">
        <f t="shared" si="15"/>
        <v>0</v>
      </c>
      <c r="I471" s="59"/>
    </row>
    <row r="472" spans="1:9" x14ac:dyDescent="0.2">
      <c r="A472" s="56">
        <v>151</v>
      </c>
      <c r="B472" s="57">
        <f>PRRAS!C484</f>
        <v>471</v>
      </c>
      <c r="C472" s="57">
        <f>PRRAS!D484</f>
        <v>0</v>
      </c>
      <c r="D472" s="57">
        <f>PRRAS!E484</f>
        <v>0</v>
      </c>
      <c r="E472" s="57">
        <v>0</v>
      </c>
      <c r="F472" s="57">
        <v>0</v>
      </c>
      <c r="G472" s="58">
        <f t="shared" si="14"/>
        <v>0</v>
      </c>
      <c r="H472" s="58">
        <f t="shared" si="15"/>
        <v>0</v>
      </c>
      <c r="I472" s="59"/>
    </row>
    <row r="473" spans="1:9" x14ac:dyDescent="0.2">
      <c r="A473" s="56">
        <v>151</v>
      </c>
      <c r="B473" s="57">
        <f>PRRAS!C485</f>
        <v>472</v>
      </c>
      <c r="C473" s="57">
        <f>PRRAS!D485</f>
        <v>0</v>
      </c>
      <c r="D473" s="57">
        <f>PRRAS!E485</f>
        <v>0</v>
      </c>
      <c r="E473" s="57">
        <v>0</v>
      </c>
      <c r="F473" s="57">
        <v>0</v>
      </c>
      <c r="G473" s="58">
        <f t="shared" si="14"/>
        <v>0</v>
      </c>
      <c r="H473" s="58">
        <f t="shared" si="15"/>
        <v>0</v>
      </c>
      <c r="I473" s="59"/>
    </row>
    <row r="474" spans="1:9" x14ac:dyDescent="0.2">
      <c r="A474" s="56">
        <v>151</v>
      </c>
      <c r="B474" s="57">
        <f>PRRAS!C486</f>
        <v>473</v>
      </c>
      <c r="C474" s="57">
        <f>PRRAS!D486</f>
        <v>0</v>
      </c>
      <c r="D474" s="57">
        <f>PRRAS!E486</f>
        <v>0</v>
      </c>
      <c r="E474" s="57">
        <v>0</v>
      </c>
      <c r="F474" s="57">
        <v>0</v>
      </c>
      <c r="G474" s="58">
        <f t="shared" si="14"/>
        <v>0</v>
      </c>
      <c r="H474" s="58">
        <f t="shared" si="15"/>
        <v>0</v>
      </c>
      <c r="I474" s="59"/>
    </row>
    <row r="475" spans="1:9" x14ac:dyDescent="0.2">
      <c r="A475" s="56">
        <v>151</v>
      </c>
      <c r="B475" s="57">
        <f>PRRAS!C487</f>
        <v>474</v>
      </c>
      <c r="C475" s="57">
        <f>PRRAS!D487</f>
        <v>0</v>
      </c>
      <c r="D475" s="57">
        <f>PRRAS!E487</f>
        <v>0</v>
      </c>
      <c r="E475" s="57">
        <v>0</v>
      </c>
      <c r="F475" s="57">
        <v>0</v>
      </c>
      <c r="G475" s="58">
        <f t="shared" si="14"/>
        <v>0</v>
      </c>
      <c r="H475" s="58">
        <f t="shared" si="15"/>
        <v>0</v>
      </c>
      <c r="I475" s="59"/>
    </row>
    <row r="476" spans="1:9" x14ac:dyDescent="0.2">
      <c r="A476" s="56">
        <v>151</v>
      </c>
      <c r="B476" s="57">
        <f>PRRAS!C488</f>
        <v>475</v>
      </c>
      <c r="C476" s="57">
        <f>PRRAS!D488</f>
        <v>0</v>
      </c>
      <c r="D476" s="57">
        <f>PRRAS!E488</f>
        <v>0</v>
      </c>
      <c r="E476" s="57">
        <v>0</v>
      </c>
      <c r="F476" s="57">
        <v>0</v>
      </c>
      <c r="G476" s="58">
        <f t="shared" si="14"/>
        <v>0</v>
      </c>
      <c r="H476" s="58">
        <f t="shared" si="15"/>
        <v>0</v>
      </c>
      <c r="I476" s="59"/>
    </row>
    <row r="477" spans="1:9" x14ac:dyDescent="0.2">
      <c r="A477" s="56">
        <v>151</v>
      </c>
      <c r="B477" s="57">
        <f>PRRAS!C489</f>
        <v>476</v>
      </c>
      <c r="C477" s="57">
        <f>PRRAS!D489</f>
        <v>0</v>
      </c>
      <c r="D477" s="57">
        <f>PRRAS!E489</f>
        <v>0</v>
      </c>
      <c r="E477" s="57">
        <v>0</v>
      </c>
      <c r="F477" s="57">
        <v>0</v>
      </c>
      <c r="G477" s="58">
        <f t="shared" si="14"/>
        <v>0</v>
      </c>
      <c r="H477" s="58">
        <f t="shared" si="15"/>
        <v>0</v>
      </c>
      <c r="I477" s="59"/>
    </row>
    <row r="478" spans="1:9" x14ac:dyDescent="0.2">
      <c r="A478" s="56">
        <v>151</v>
      </c>
      <c r="B478" s="57">
        <f>PRRAS!C490</f>
        <v>477</v>
      </c>
      <c r="C478" s="57">
        <f>PRRAS!D490</f>
        <v>0</v>
      </c>
      <c r="D478" s="57">
        <f>PRRAS!E490</f>
        <v>0</v>
      </c>
      <c r="E478" s="57">
        <v>0</v>
      </c>
      <c r="F478" s="57">
        <v>0</v>
      </c>
      <c r="G478" s="58">
        <f t="shared" si="14"/>
        <v>0</v>
      </c>
      <c r="H478" s="58">
        <f t="shared" si="15"/>
        <v>0</v>
      </c>
      <c r="I478" s="59"/>
    </row>
    <row r="479" spans="1:9" x14ac:dyDescent="0.2">
      <c r="A479" s="56">
        <v>151</v>
      </c>
      <c r="B479" s="57">
        <f>PRRAS!C491</f>
        <v>478</v>
      </c>
      <c r="C479" s="57">
        <f>PRRAS!D491</f>
        <v>0</v>
      </c>
      <c r="D479" s="57">
        <f>PRRAS!E491</f>
        <v>0</v>
      </c>
      <c r="E479" s="57">
        <v>0</v>
      </c>
      <c r="F479" s="57">
        <v>0</v>
      </c>
      <c r="G479" s="58">
        <f t="shared" si="14"/>
        <v>0</v>
      </c>
      <c r="H479" s="58">
        <f t="shared" si="15"/>
        <v>0</v>
      </c>
      <c r="I479" s="59"/>
    </row>
    <row r="480" spans="1:9" x14ac:dyDescent="0.2">
      <c r="A480" s="56">
        <v>151</v>
      </c>
      <c r="B480" s="57">
        <f>PRRAS!C492</f>
        <v>479</v>
      </c>
      <c r="C480" s="57">
        <f>PRRAS!D492</f>
        <v>0</v>
      </c>
      <c r="D480" s="57">
        <f>PRRAS!E492</f>
        <v>0</v>
      </c>
      <c r="E480" s="57">
        <v>0</v>
      </c>
      <c r="F480" s="57">
        <v>0</v>
      </c>
      <c r="G480" s="58">
        <f t="shared" si="14"/>
        <v>0</v>
      </c>
      <c r="H480" s="58">
        <f t="shared" si="15"/>
        <v>0</v>
      </c>
      <c r="I480" s="59"/>
    </row>
    <row r="481" spans="1:9" x14ac:dyDescent="0.2">
      <c r="A481" s="56">
        <v>151</v>
      </c>
      <c r="B481" s="57">
        <f>PRRAS!C493</f>
        <v>480</v>
      </c>
      <c r="C481" s="57">
        <f>PRRAS!D493</f>
        <v>0</v>
      </c>
      <c r="D481" s="57">
        <f>PRRAS!E493</f>
        <v>0</v>
      </c>
      <c r="E481" s="57">
        <v>0</v>
      </c>
      <c r="F481" s="57">
        <v>0</v>
      </c>
      <c r="G481" s="58">
        <f t="shared" si="14"/>
        <v>0</v>
      </c>
      <c r="H481" s="58">
        <f t="shared" si="15"/>
        <v>0</v>
      </c>
      <c r="I481" s="59"/>
    </row>
    <row r="482" spans="1:9" x14ac:dyDescent="0.2">
      <c r="A482" s="56">
        <v>151</v>
      </c>
      <c r="B482" s="57">
        <f>PRRAS!C494</f>
        <v>481</v>
      </c>
      <c r="C482" s="57">
        <f>PRRAS!D494</f>
        <v>0</v>
      </c>
      <c r="D482" s="57">
        <f>PRRAS!E494</f>
        <v>0</v>
      </c>
      <c r="E482" s="57">
        <v>0</v>
      </c>
      <c r="F482" s="57">
        <v>0</v>
      </c>
      <c r="G482" s="58">
        <f t="shared" si="14"/>
        <v>0</v>
      </c>
      <c r="H482" s="58">
        <f t="shared" si="15"/>
        <v>0</v>
      </c>
      <c r="I482" s="59"/>
    </row>
    <row r="483" spans="1:9" x14ac:dyDescent="0.2">
      <c r="A483" s="56">
        <v>151</v>
      </c>
      <c r="B483" s="57">
        <f>PRRAS!C495</f>
        <v>482</v>
      </c>
      <c r="C483" s="57">
        <f>PRRAS!D495</f>
        <v>0</v>
      </c>
      <c r="D483" s="57">
        <f>PRRAS!E495</f>
        <v>0</v>
      </c>
      <c r="E483" s="57">
        <v>0</v>
      </c>
      <c r="F483" s="57">
        <v>0</v>
      </c>
      <c r="G483" s="58">
        <f t="shared" si="14"/>
        <v>0</v>
      </c>
      <c r="H483" s="58">
        <f t="shared" si="15"/>
        <v>0</v>
      </c>
      <c r="I483" s="59"/>
    </row>
    <row r="484" spans="1:9" x14ac:dyDescent="0.2">
      <c r="A484" s="56">
        <v>151</v>
      </c>
      <c r="B484" s="57">
        <f>PRRAS!C496</f>
        <v>483</v>
      </c>
      <c r="C484" s="57">
        <f>PRRAS!D496</f>
        <v>0</v>
      </c>
      <c r="D484" s="57">
        <f>PRRAS!E496</f>
        <v>0</v>
      </c>
      <c r="E484" s="57">
        <v>0</v>
      </c>
      <c r="F484" s="57">
        <v>0</v>
      </c>
      <c r="G484" s="58">
        <f t="shared" si="14"/>
        <v>0</v>
      </c>
      <c r="H484" s="58">
        <f t="shared" si="15"/>
        <v>0</v>
      </c>
      <c r="I484" s="59"/>
    </row>
    <row r="485" spans="1:9" x14ac:dyDescent="0.2">
      <c r="A485" s="56">
        <v>151</v>
      </c>
      <c r="B485" s="57">
        <f>PRRAS!C497</f>
        <v>484</v>
      </c>
      <c r="C485" s="57">
        <f>PRRAS!D497</f>
        <v>0</v>
      </c>
      <c r="D485" s="57">
        <f>PRRAS!E497</f>
        <v>0</v>
      </c>
      <c r="E485" s="57">
        <v>0</v>
      </c>
      <c r="F485" s="57">
        <v>0</v>
      </c>
      <c r="G485" s="58">
        <f t="shared" si="14"/>
        <v>0</v>
      </c>
      <c r="H485" s="58">
        <f t="shared" si="15"/>
        <v>0</v>
      </c>
      <c r="I485" s="59"/>
    </row>
    <row r="486" spans="1:9" x14ac:dyDescent="0.2">
      <c r="A486" s="56">
        <v>151</v>
      </c>
      <c r="B486" s="57">
        <f>PRRAS!C498</f>
        <v>485</v>
      </c>
      <c r="C486" s="57">
        <f>PRRAS!D498</f>
        <v>0</v>
      </c>
      <c r="D486" s="57">
        <f>PRRAS!E498</f>
        <v>0</v>
      </c>
      <c r="E486" s="57">
        <v>0</v>
      </c>
      <c r="F486" s="57">
        <v>0</v>
      </c>
      <c r="G486" s="58">
        <f t="shared" si="14"/>
        <v>0</v>
      </c>
      <c r="H486" s="58">
        <f t="shared" si="15"/>
        <v>0</v>
      </c>
      <c r="I486" s="59"/>
    </row>
    <row r="487" spans="1:9" x14ac:dyDescent="0.2">
      <c r="A487" s="56">
        <v>151</v>
      </c>
      <c r="B487" s="57">
        <f>PRRAS!C499</f>
        <v>486</v>
      </c>
      <c r="C487" s="57">
        <f>PRRAS!D499</f>
        <v>0</v>
      </c>
      <c r="D487" s="57">
        <f>PRRAS!E499</f>
        <v>0</v>
      </c>
      <c r="E487" s="57">
        <v>0</v>
      </c>
      <c r="F487" s="57">
        <v>0</v>
      </c>
      <c r="G487" s="58">
        <f t="shared" si="14"/>
        <v>0</v>
      </c>
      <c r="H487" s="58">
        <f t="shared" si="15"/>
        <v>0</v>
      </c>
      <c r="I487" s="59"/>
    </row>
    <row r="488" spans="1:9" x14ac:dyDescent="0.2">
      <c r="A488" s="56">
        <v>151</v>
      </c>
      <c r="B488" s="57">
        <f>PRRAS!C500</f>
        <v>487</v>
      </c>
      <c r="C488" s="57">
        <f>PRRAS!D500</f>
        <v>0</v>
      </c>
      <c r="D488" s="57">
        <f>PRRAS!E500</f>
        <v>0</v>
      </c>
      <c r="E488" s="57">
        <v>0</v>
      </c>
      <c r="F488" s="57">
        <v>0</v>
      </c>
      <c r="G488" s="58">
        <f t="shared" si="14"/>
        <v>0</v>
      </c>
      <c r="H488" s="58">
        <f t="shared" si="15"/>
        <v>0</v>
      </c>
      <c r="I488" s="59"/>
    </row>
    <row r="489" spans="1:9" x14ac:dyDescent="0.2">
      <c r="A489" s="56">
        <v>151</v>
      </c>
      <c r="B489" s="57">
        <f>PRRAS!C501</f>
        <v>488</v>
      </c>
      <c r="C489" s="57">
        <f>PRRAS!D501</f>
        <v>0</v>
      </c>
      <c r="D489" s="57">
        <f>PRRAS!E501</f>
        <v>0</v>
      </c>
      <c r="E489" s="57">
        <v>0</v>
      </c>
      <c r="F489" s="57">
        <v>0</v>
      </c>
      <c r="G489" s="58">
        <f t="shared" si="14"/>
        <v>0</v>
      </c>
      <c r="H489" s="58">
        <f t="shared" si="15"/>
        <v>0</v>
      </c>
      <c r="I489" s="59"/>
    </row>
    <row r="490" spans="1:9" x14ac:dyDescent="0.2">
      <c r="A490" s="56">
        <v>151</v>
      </c>
      <c r="B490" s="57">
        <f>PRRAS!C502</f>
        <v>489</v>
      </c>
      <c r="C490" s="57">
        <f>PRRAS!D502</f>
        <v>0</v>
      </c>
      <c r="D490" s="57">
        <f>PRRAS!E502</f>
        <v>0</v>
      </c>
      <c r="E490" s="57">
        <v>0</v>
      </c>
      <c r="F490" s="57">
        <v>0</v>
      </c>
      <c r="G490" s="58">
        <f t="shared" si="14"/>
        <v>0</v>
      </c>
      <c r="H490" s="58">
        <f t="shared" si="15"/>
        <v>0</v>
      </c>
      <c r="I490" s="59"/>
    </row>
    <row r="491" spans="1:9" x14ac:dyDescent="0.2">
      <c r="A491" s="56">
        <v>151</v>
      </c>
      <c r="B491" s="57">
        <f>PRRAS!C503</f>
        <v>490</v>
      </c>
      <c r="C491" s="57">
        <f>PRRAS!D503</f>
        <v>0</v>
      </c>
      <c r="D491" s="57">
        <f>PRRAS!E503</f>
        <v>0</v>
      </c>
      <c r="E491" s="57">
        <v>0</v>
      </c>
      <c r="F491" s="57">
        <v>0</v>
      </c>
      <c r="G491" s="58">
        <f t="shared" si="14"/>
        <v>0</v>
      </c>
      <c r="H491" s="58">
        <f t="shared" si="15"/>
        <v>0</v>
      </c>
      <c r="I491" s="59"/>
    </row>
    <row r="492" spans="1:9" x14ac:dyDescent="0.2">
      <c r="A492" s="56">
        <v>151</v>
      </c>
      <c r="B492" s="57">
        <f>PRRAS!C504</f>
        <v>491</v>
      </c>
      <c r="C492" s="57">
        <f>PRRAS!D504</f>
        <v>0</v>
      </c>
      <c r="D492" s="57">
        <f>PRRAS!E504</f>
        <v>0</v>
      </c>
      <c r="E492" s="57">
        <v>0</v>
      </c>
      <c r="F492" s="57">
        <v>0</v>
      </c>
      <c r="G492" s="58">
        <f t="shared" si="14"/>
        <v>0</v>
      </c>
      <c r="H492" s="58">
        <f t="shared" si="15"/>
        <v>0</v>
      </c>
      <c r="I492" s="59"/>
    </row>
    <row r="493" spans="1:9" x14ac:dyDescent="0.2">
      <c r="A493" s="56">
        <v>151</v>
      </c>
      <c r="B493" s="57">
        <f>PRRAS!C505</f>
        <v>492</v>
      </c>
      <c r="C493" s="57">
        <f>PRRAS!D505</f>
        <v>0</v>
      </c>
      <c r="D493" s="57">
        <f>PRRAS!E505</f>
        <v>0</v>
      </c>
      <c r="E493" s="57">
        <v>0</v>
      </c>
      <c r="F493" s="57">
        <v>0</v>
      </c>
      <c r="G493" s="58">
        <f t="shared" si="14"/>
        <v>0</v>
      </c>
      <c r="H493" s="58">
        <f t="shared" si="15"/>
        <v>0</v>
      </c>
      <c r="I493" s="59"/>
    </row>
    <row r="494" spans="1:9" x14ac:dyDescent="0.2">
      <c r="A494" s="56">
        <v>151</v>
      </c>
      <c r="B494" s="57">
        <f>PRRAS!C506</f>
        <v>493</v>
      </c>
      <c r="C494" s="57">
        <f>PRRAS!D506</f>
        <v>0</v>
      </c>
      <c r="D494" s="57">
        <f>PRRAS!E506</f>
        <v>0</v>
      </c>
      <c r="E494" s="57">
        <v>0</v>
      </c>
      <c r="F494" s="57">
        <v>0</v>
      </c>
      <c r="G494" s="58">
        <f t="shared" si="14"/>
        <v>0</v>
      </c>
      <c r="H494" s="58">
        <f t="shared" si="15"/>
        <v>0</v>
      </c>
      <c r="I494" s="59"/>
    </row>
    <row r="495" spans="1:9" x14ac:dyDescent="0.2">
      <c r="A495" s="56">
        <v>151</v>
      </c>
      <c r="B495" s="57">
        <f>PRRAS!C507</f>
        <v>494</v>
      </c>
      <c r="C495" s="57">
        <f>PRRAS!D507</f>
        <v>0</v>
      </c>
      <c r="D495" s="57">
        <f>PRRAS!E507</f>
        <v>0</v>
      </c>
      <c r="E495" s="57">
        <v>0</v>
      </c>
      <c r="F495" s="57">
        <v>0</v>
      </c>
      <c r="G495" s="58">
        <f t="shared" si="14"/>
        <v>0</v>
      </c>
      <c r="H495" s="58">
        <f t="shared" si="15"/>
        <v>0</v>
      </c>
      <c r="I495" s="59"/>
    </row>
    <row r="496" spans="1:9" x14ac:dyDescent="0.2">
      <c r="A496" s="56">
        <v>151</v>
      </c>
      <c r="B496" s="57">
        <f>PRRAS!C508</f>
        <v>495</v>
      </c>
      <c r="C496" s="57">
        <f>PRRAS!D508</f>
        <v>0</v>
      </c>
      <c r="D496" s="57">
        <f>PRRAS!E508</f>
        <v>0</v>
      </c>
      <c r="E496" s="57">
        <v>0</v>
      </c>
      <c r="F496" s="57">
        <v>0</v>
      </c>
      <c r="G496" s="58">
        <f t="shared" si="14"/>
        <v>0</v>
      </c>
      <c r="H496" s="58">
        <f t="shared" si="15"/>
        <v>0</v>
      </c>
      <c r="I496" s="59"/>
    </row>
    <row r="497" spans="1:9" x14ac:dyDescent="0.2">
      <c r="A497" s="56">
        <v>151</v>
      </c>
      <c r="B497" s="57">
        <f>PRRAS!C509</f>
        <v>496</v>
      </c>
      <c r="C497" s="57">
        <f>PRRAS!D509</f>
        <v>0</v>
      </c>
      <c r="D497" s="57">
        <f>PRRAS!E509</f>
        <v>0</v>
      </c>
      <c r="E497" s="57">
        <v>0</v>
      </c>
      <c r="F497" s="57">
        <v>0</v>
      </c>
      <c r="G497" s="58">
        <f t="shared" si="14"/>
        <v>0</v>
      </c>
      <c r="H497" s="58">
        <f t="shared" si="15"/>
        <v>0</v>
      </c>
      <c r="I497" s="59"/>
    </row>
    <row r="498" spans="1:9" x14ac:dyDescent="0.2">
      <c r="A498" s="56">
        <v>151</v>
      </c>
      <c r="B498" s="57">
        <f>PRRAS!C510</f>
        <v>497</v>
      </c>
      <c r="C498" s="57">
        <f>PRRAS!D510</f>
        <v>0</v>
      </c>
      <c r="D498" s="57">
        <f>PRRAS!E510</f>
        <v>0</v>
      </c>
      <c r="E498" s="57">
        <v>0</v>
      </c>
      <c r="F498" s="57">
        <v>0</v>
      </c>
      <c r="G498" s="58">
        <f t="shared" si="14"/>
        <v>0</v>
      </c>
      <c r="H498" s="58">
        <f t="shared" si="15"/>
        <v>0</v>
      </c>
      <c r="I498" s="59"/>
    </row>
    <row r="499" spans="1:9" x14ac:dyDescent="0.2">
      <c r="A499" s="56">
        <v>151</v>
      </c>
      <c r="B499" s="57">
        <f>PRRAS!C511</f>
        <v>498</v>
      </c>
      <c r="C499" s="57">
        <f>PRRAS!D511</f>
        <v>0</v>
      </c>
      <c r="D499" s="57">
        <f>PRRAS!E511</f>
        <v>0</v>
      </c>
      <c r="E499" s="57">
        <v>0</v>
      </c>
      <c r="F499" s="57">
        <v>0</v>
      </c>
      <c r="G499" s="58">
        <f t="shared" si="14"/>
        <v>0</v>
      </c>
      <c r="H499" s="58">
        <f t="shared" si="15"/>
        <v>0</v>
      </c>
      <c r="I499" s="59"/>
    </row>
    <row r="500" spans="1:9" x14ac:dyDescent="0.2">
      <c r="A500" s="56">
        <v>151</v>
      </c>
      <c r="B500" s="57">
        <f>PRRAS!C512</f>
        <v>499</v>
      </c>
      <c r="C500" s="57">
        <f>PRRAS!D512</f>
        <v>0</v>
      </c>
      <c r="D500" s="57">
        <f>PRRAS!E512</f>
        <v>0</v>
      </c>
      <c r="E500" s="57">
        <v>0</v>
      </c>
      <c r="F500" s="57">
        <v>0</v>
      </c>
      <c r="G500" s="58">
        <f t="shared" si="14"/>
        <v>0</v>
      </c>
      <c r="H500" s="58">
        <f t="shared" si="15"/>
        <v>0</v>
      </c>
      <c r="I500" s="59"/>
    </row>
    <row r="501" spans="1:9" x14ac:dyDescent="0.2">
      <c r="A501" s="56">
        <v>151</v>
      </c>
      <c r="B501" s="57">
        <f>PRRAS!C513</f>
        <v>500</v>
      </c>
      <c r="C501" s="57">
        <f>PRRAS!D513</f>
        <v>0</v>
      </c>
      <c r="D501" s="57">
        <f>PRRAS!E513</f>
        <v>0</v>
      </c>
      <c r="E501" s="57">
        <v>0</v>
      </c>
      <c r="F501" s="57">
        <v>0</v>
      </c>
      <c r="G501" s="58">
        <f t="shared" si="14"/>
        <v>0</v>
      </c>
      <c r="H501" s="58">
        <f t="shared" si="15"/>
        <v>0</v>
      </c>
      <c r="I501" s="59"/>
    </row>
    <row r="502" spans="1:9" x14ac:dyDescent="0.2">
      <c r="A502" s="56">
        <v>151</v>
      </c>
      <c r="B502" s="57">
        <f>PRRAS!C514</f>
        <v>501</v>
      </c>
      <c r="C502" s="57">
        <f>PRRAS!D514</f>
        <v>0</v>
      </c>
      <c r="D502" s="57">
        <f>PRRAS!E514</f>
        <v>0</v>
      </c>
      <c r="E502" s="57">
        <v>0</v>
      </c>
      <c r="F502" s="57">
        <v>0</v>
      </c>
      <c r="G502" s="58">
        <f t="shared" si="14"/>
        <v>0</v>
      </c>
      <c r="H502" s="58">
        <f t="shared" si="15"/>
        <v>0</v>
      </c>
      <c r="I502" s="59"/>
    </row>
    <row r="503" spans="1:9" x14ac:dyDescent="0.2">
      <c r="A503" s="56">
        <v>151</v>
      </c>
      <c r="B503" s="57">
        <f>PRRAS!C515</f>
        <v>502</v>
      </c>
      <c r="C503" s="57">
        <f>PRRAS!D515</f>
        <v>0</v>
      </c>
      <c r="D503" s="57">
        <f>PRRAS!E515</f>
        <v>0</v>
      </c>
      <c r="E503" s="57">
        <v>0</v>
      </c>
      <c r="F503" s="57">
        <v>0</v>
      </c>
      <c r="G503" s="58">
        <f t="shared" si="14"/>
        <v>0</v>
      </c>
      <c r="H503" s="58">
        <f t="shared" si="15"/>
        <v>0</v>
      </c>
      <c r="I503" s="59"/>
    </row>
    <row r="504" spans="1:9" x14ac:dyDescent="0.2">
      <c r="A504" s="56">
        <v>151</v>
      </c>
      <c r="B504" s="57">
        <f>PRRAS!C516</f>
        <v>503</v>
      </c>
      <c r="C504" s="57">
        <f>PRRAS!D516</f>
        <v>0</v>
      </c>
      <c r="D504" s="57">
        <f>PRRAS!E516</f>
        <v>0</v>
      </c>
      <c r="E504" s="57">
        <v>0</v>
      </c>
      <c r="F504" s="57">
        <v>0</v>
      </c>
      <c r="G504" s="58">
        <f t="shared" si="14"/>
        <v>0</v>
      </c>
      <c r="H504" s="58">
        <f t="shared" si="15"/>
        <v>0</v>
      </c>
      <c r="I504" s="59"/>
    </row>
    <row r="505" spans="1:9" x14ac:dyDescent="0.2">
      <c r="A505" s="56">
        <v>151</v>
      </c>
      <c r="B505" s="57">
        <f>PRRAS!C517</f>
        <v>504</v>
      </c>
      <c r="C505" s="57">
        <f>PRRAS!D517</f>
        <v>0</v>
      </c>
      <c r="D505" s="57">
        <f>PRRAS!E517</f>
        <v>0</v>
      </c>
      <c r="E505" s="57">
        <v>0</v>
      </c>
      <c r="F505" s="57">
        <v>0</v>
      </c>
      <c r="G505" s="58">
        <f t="shared" si="14"/>
        <v>0</v>
      </c>
      <c r="H505" s="58">
        <f t="shared" si="15"/>
        <v>0</v>
      </c>
      <c r="I505" s="59"/>
    </row>
    <row r="506" spans="1:9" x14ac:dyDescent="0.2">
      <c r="A506" s="56">
        <v>151</v>
      </c>
      <c r="B506" s="57">
        <f>PRRAS!C518</f>
        <v>505</v>
      </c>
      <c r="C506" s="57">
        <f>PRRAS!D518</f>
        <v>0</v>
      </c>
      <c r="D506" s="57">
        <f>PRRAS!E518</f>
        <v>0</v>
      </c>
      <c r="E506" s="57">
        <v>0</v>
      </c>
      <c r="F506" s="57">
        <v>0</v>
      </c>
      <c r="G506" s="58">
        <f t="shared" si="14"/>
        <v>0</v>
      </c>
      <c r="H506" s="58">
        <f t="shared" si="15"/>
        <v>0</v>
      </c>
      <c r="I506" s="59"/>
    </row>
    <row r="507" spans="1:9" x14ac:dyDescent="0.2">
      <c r="A507" s="56">
        <v>151</v>
      </c>
      <c r="B507" s="57">
        <f>PRRAS!C519</f>
        <v>506</v>
      </c>
      <c r="C507" s="57">
        <f>PRRAS!D519</f>
        <v>0</v>
      </c>
      <c r="D507" s="57">
        <f>PRRAS!E519</f>
        <v>0</v>
      </c>
      <c r="E507" s="57">
        <v>0</v>
      </c>
      <c r="F507" s="57">
        <v>0</v>
      </c>
      <c r="G507" s="58">
        <f t="shared" si="14"/>
        <v>0</v>
      </c>
      <c r="H507" s="58">
        <f t="shared" si="15"/>
        <v>0</v>
      </c>
      <c r="I507" s="59"/>
    </row>
    <row r="508" spans="1:9" x14ac:dyDescent="0.2">
      <c r="A508" s="56">
        <v>151</v>
      </c>
      <c r="B508" s="57">
        <f>PRRAS!C520</f>
        <v>507</v>
      </c>
      <c r="C508" s="57">
        <f>PRRAS!D520</f>
        <v>0</v>
      </c>
      <c r="D508" s="57">
        <f>PRRAS!E520</f>
        <v>0</v>
      </c>
      <c r="E508" s="57">
        <v>0</v>
      </c>
      <c r="F508" s="57">
        <v>0</v>
      </c>
      <c r="G508" s="58">
        <f t="shared" si="14"/>
        <v>0</v>
      </c>
      <c r="H508" s="58">
        <f t="shared" si="15"/>
        <v>0</v>
      </c>
      <c r="I508" s="59"/>
    </row>
    <row r="509" spans="1:9" x14ac:dyDescent="0.2">
      <c r="A509" s="56">
        <v>151</v>
      </c>
      <c r="B509" s="57">
        <f>PRRAS!C521</f>
        <v>508</v>
      </c>
      <c r="C509" s="57">
        <f>PRRAS!D521</f>
        <v>0</v>
      </c>
      <c r="D509" s="57">
        <f>PRRAS!E521</f>
        <v>0</v>
      </c>
      <c r="E509" s="57">
        <v>0</v>
      </c>
      <c r="F509" s="57">
        <v>0</v>
      </c>
      <c r="G509" s="58">
        <f t="shared" si="14"/>
        <v>0</v>
      </c>
      <c r="H509" s="58">
        <f t="shared" si="15"/>
        <v>0</v>
      </c>
      <c r="I509" s="59"/>
    </row>
    <row r="510" spans="1:9" x14ac:dyDescent="0.2">
      <c r="A510" s="56">
        <v>151</v>
      </c>
      <c r="B510" s="57">
        <f>PRRAS!C522</f>
        <v>509</v>
      </c>
      <c r="C510" s="57">
        <f>PRRAS!D522</f>
        <v>0</v>
      </c>
      <c r="D510" s="57">
        <f>PRRAS!E522</f>
        <v>0</v>
      </c>
      <c r="E510" s="57">
        <v>0</v>
      </c>
      <c r="F510" s="57">
        <v>0</v>
      </c>
      <c r="G510" s="58">
        <f t="shared" si="14"/>
        <v>0</v>
      </c>
      <c r="H510" s="58">
        <f t="shared" si="15"/>
        <v>0</v>
      </c>
      <c r="I510" s="59"/>
    </row>
    <row r="511" spans="1:9" x14ac:dyDescent="0.2">
      <c r="A511" s="56">
        <v>151</v>
      </c>
      <c r="B511" s="57">
        <f>PRRAS!C523</f>
        <v>510</v>
      </c>
      <c r="C511" s="57">
        <f>PRRAS!D523</f>
        <v>0</v>
      </c>
      <c r="D511" s="57">
        <f>PRRAS!E523</f>
        <v>0</v>
      </c>
      <c r="E511" s="57">
        <v>0</v>
      </c>
      <c r="F511" s="57">
        <v>0</v>
      </c>
      <c r="G511" s="58">
        <f t="shared" si="14"/>
        <v>0</v>
      </c>
      <c r="H511" s="58">
        <f t="shared" si="15"/>
        <v>0</v>
      </c>
      <c r="I511" s="59"/>
    </row>
    <row r="512" spans="1:9" x14ac:dyDescent="0.2">
      <c r="A512" s="56">
        <v>151</v>
      </c>
      <c r="B512" s="57">
        <f>PRRAS!C524</f>
        <v>511</v>
      </c>
      <c r="C512" s="57">
        <f>PRRAS!D524</f>
        <v>0</v>
      </c>
      <c r="D512" s="57">
        <f>PRRAS!E524</f>
        <v>0</v>
      </c>
      <c r="E512" s="57">
        <v>0</v>
      </c>
      <c r="F512" s="57">
        <v>0</v>
      </c>
      <c r="G512" s="58">
        <f t="shared" si="14"/>
        <v>0</v>
      </c>
      <c r="H512" s="58">
        <f t="shared" si="15"/>
        <v>0</v>
      </c>
      <c r="I512" s="59"/>
    </row>
    <row r="513" spans="1:9" x14ac:dyDescent="0.2">
      <c r="A513" s="56">
        <v>151</v>
      </c>
      <c r="B513" s="57">
        <f>PRRAS!C525</f>
        <v>512</v>
      </c>
      <c r="C513" s="57">
        <f>PRRAS!D525</f>
        <v>0</v>
      </c>
      <c r="D513" s="57">
        <f>PRRAS!E525</f>
        <v>0</v>
      </c>
      <c r="E513" s="57">
        <v>0</v>
      </c>
      <c r="F513" s="57">
        <v>0</v>
      </c>
      <c r="G513" s="58">
        <f t="shared" si="14"/>
        <v>0</v>
      </c>
      <c r="H513" s="58">
        <f t="shared" si="15"/>
        <v>0</v>
      </c>
      <c r="I513" s="59"/>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
      <c r="A515" s="56">
        <v>151</v>
      </c>
      <c r="B515" s="57">
        <f>PRRAS!C527</f>
        <v>514</v>
      </c>
      <c r="C515" s="57">
        <f>PRRAS!D527</f>
        <v>0</v>
      </c>
      <c r="D515" s="57">
        <f>PRRAS!E527</f>
        <v>0</v>
      </c>
      <c r="E515" s="57">
        <v>0</v>
      </c>
      <c r="F515" s="57">
        <v>0</v>
      </c>
      <c r="G515" s="58">
        <f t="shared" si="16"/>
        <v>0</v>
      </c>
      <c r="H515" s="58">
        <f t="shared" si="17"/>
        <v>0</v>
      </c>
      <c r="I515" s="59"/>
    </row>
    <row r="516" spans="1:9" x14ac:dyDescent="0.2">
      <c r="A516" s="56">
        <v>151</v>
      </c>
      <c r="B516" s="57">
        <f>PRRAS!C528</f>
        <v>515</v>
      </c>
      <c r="C516" s="57">
        <f>PRRAS!D528</f>
        <v>0</v>
      </c>
      <c r="D516" s="57">
        <f>PRRAS!E528</f>
        <v>0</v>
      </c>
      <c r="E516" s="57">
        <v>0</v>
      </c>
      <c r="F516" s="57">
        <v>0</v>
      </c>
      <c r="G516" s="58">
        <f t="shared" si="16"/>
        <v>0</v>
      </c>
      <c r="H516" s="58">
        <f t="shared" si="17"/>
        <v>0</v>
      </c>
      <c r="I516" s="59"/>
    </row>
    <row r="517" spans="1:9" x14ac:dyDescent="0.2">
      <c r="A517" s="56">
        <v>151</v>
      </c>
      <c r="B517" s="57">
        <f>PRRAS!C529</f>
        <v>516</v>
      </c>
      <c r="C517" s="57">
        <f>PRRAS!D529</f>
        <v>0</v>
      </c>
      <c r="D517" s="57">
        <f>PRRAS!E529</f>
        <v>0</v>
      </c>
      <c r="E517" s="57">
        <v>0</v>
      </c>
      <c r="F517" s="57">
        <v>0</v>
      </c>
      <c r="G517" s="58">
        <f t="shared" si="16"/>
        <v>0</v>
      </c>
      <c r="H517" s="58">
        <f t="shared" si="17"/>
        <v>0</v>
      </c>
      <c r="I517" s="59"/>
    </row>
    <row r="518" spans="1:9" x14ac:dyDescent="0.2">
      <c r="A518" s="56">
        <v>151</v>
      </c>
      <c r="B518" s="57">
        <f>PRRAS!C530</f>
        <v>517</v>
      </c>
      <c r="C518" s="57">
        <f>PRRAS!D530</f>
        <v>0</v>
      </c>
      <c r="D518" s="57">
        <f>PRRAS!E530</f>
        <v>0</v>
      </c>
      <c r="E518" s="57">
        <v>0</v>
      </c>
      <c r="F518" s="57">
        <v>0</v>
      </c>
      <c r="G518" s="58">
        <f t="shared" si="16"/>
        <v>0</v>
      </c>
      <c r="H518" s="58">
        <f t="shared" si="17"/>
        <v>0</v>
      </c>
      <c r="I518" s="59"/>
    </row>
    <row r="519" spans="1:9" x14ac:dyDescent="0.2">
      <c r="A519" s="56">
        <v>151</v>
      </c>
      <c r="B519" s="57">
        <f>PRRAS!C531</f>
        <v>518</v>
      </c>
      <c r="C519" s="57">
        <f>PRRAS!D531</f>
        <v>0</v>
      </c>
      <c r="D519" s="57">
        <f>PRRAS!E531</f>
        <v>0</v>
      </c>
      <c r="E519" s="57">
        <v>0</v>
      </c>
      <c r="F519" s="57">
        <v>0</v>
      </c>
      <c r="G519" s="58">
        <f t="shared" si="16"/>
        <v>0</v>
      </c>
      <c r="H519" s="58">
        <f t="shared" si="17"/>
        <v>0</v>
      </c>
      <c r="I519" s="59"/>
    </row>
    <row r="520" spans="1:9" x14ac:dyDescent="0.2">
      <c r="A520" s="56">
        <v>151</v>
      </c>
      <c r="B520" s="57">
        <f>PRRAS!C532</f>
        <v>519</v>
      </c>
      <c r="C520" s="57">
        <f>PRRAS!D532</f>
        <v>0</v>
      </c>
      <c r="D520" s="57">
        <f>PRRAS!E532</f>
        <v>0</v>
      </c>
      <c r="E520" s="57">
        <v>0</v>
      </c>
      <c r="F520" s="57">
        <v>0</v>
      </c>
      <c r="G520" s="58">
        <f t="shared" si="16"/>
        <v>0</v>
      </c>
      <c r="H520" s="58">
        <f t="shared" si="17"/>
        <v>0</v>
      </c>
      <c r="I520" s="59"/>
    </row>
    <row r="521" spans="1:9" x14ac:dyDescent="0.2">
      <c r="A521" s="56">
        <v>151</v>
      </c>
      <c r="B521" s="57">
        <f>PRRAS!C533</f>
        <v>520</v>
      </c>
      <c r="C521" s="57">
        <f>PRRAS!D533</f>
        <v>0</v>
      </c>
      <c r="D521" s="57">
        <f>PRRAS!E533</f>
        <v>0</v>
      </c>
      <c r="E521" s="57">
        <v>0</v>
      </c>
      <c r="F521" s="57">
        <v>0</v>
      </c>
      <c r="G521" s="58">
        <f t="shared" si="16"/>
        <v>0</v>
      </c>
      <c r="H521" s="58">
        <f t="shared" si="17"/>
        <v>0</v>
      </c>
      <c r="I521" s="59"/>
    </row>
    <row r="522" spans="1:9" x14ac:dyDescent="0.2">
      <c r="A522" s="56">
        <v>151</v>
      </c>
      <c r="B522" s="57">
        <f>PRRAS!C534</f>
        <v>521</v>
      </c>
      <c r="C522" s="57">
        <f>PRRAS!D534</f>
        <v>0</v>
      </c>
      <c r="D522" s="57">
        <f>PRRAS!E534</f>
        <v>0</v>
      </c>
      <c r="E522" s="57">
        <v>0</v>
      </c>
      <c r="F522" s="57">
        <v>0</v>
      </c>
      <c r="G522" s="58">
        <f t="shared" si="16"/>
        <v>0</v>
      </c>
      <c r="H522" s="58">
        <f t="shared" si="17"/>
        <v>0</v>
      </c>
      <c r="I522" s="59"/>
    </row>
    <row r="523" spans="1:9" x14ac:dyDescent="0.2">
      <c r="A523" s="56">
        <v>151</v>
      </c>
      <c r="B523" s="57">
        <f>PRRAS!C535</f>
        <v>522</v>
      </c>
      <c r="C523" s="57">
        <f>PRRAS!D535</f>
        <v>0</v>
      </c>
      <c r="D523" s="57">
        <f>PRRAS!E535</f>
        <v>0</v>
      </c>
      <c r="E523" s="57">
        <v>0</v>
      </c>
      <c r="F523" s="57">
        <v>0</v>
      </c>
      <c r="G523" s="58">
        <f t="shared" si="16"/>
        <v>0</v>
      </c>
      <c r="H523" s="58">
        <f t="shared" si="17"/>
        <v>0</v>
      </c>
      <c r="I523" s="59"/>
    </row>
    <row r="524" spans="1:9" x14ac:dyDescent="0.2">
      <c r="A524" s="56">
        <v>151</v>
      </c>
      <c r="B524" s="57">
        <f>PRRAS!C536</f>
        <v>523</v>
      </c>
      <c r="C524" s="57">
        <f>PRRAS!D536</f>
        <v>0</v>
      </c>
      <c r="D524" s="57">
        <f>PRRAS!E536</f>
        <v>0</v>
      </c>
      <c r="E524" s="57">
        <v>0</v>
      </c>
      <c r="F524" s="57">
        <v>0</v>
      </c>
      <c r="G524" s="58">
        <f t="shared" si="16"/>
        <v>0</v>
      </c>
      <c r="H524" s="58">
        <f t="shared" si="17"/>
        <v>0</v>
      </c>
      <c r="I524" s="59"/>
    </row>
    <row r="525" spans="1:9" x14ac:dyDescent="0.2">
      <c r="A525" s="56">
        <v>151</v>
      </c>
      <c r="B525" s="57">
        <f>PRRAS!C537</f>
        <v>524</v>
      </c>
      <c r="C525" s="57">
        <f>PRRAS!D537</f>
        <v>0</v>
      </c>
      <c r="D525" s="57">
        <f>PRRAS!E537</f>
        <v>0</v>
      </c>
      <c r="E525" s="57">
        <v>0</v>
      </c>
      <c r="F525" s="57">
        <v>0</v>
      </c>
      <c r="G525" s="58">
        <f t="shared" si="16"/>
        <v>0</v>
      </c>
      <c r="H525" s="58">
        <f t="shared" si="17"/>
        <v>0</v>
      </c>
      <c r="I525" s="59"/>
    </row>
    <row r="526" spans="1:9" x14ac:dyDescent="0.2">
      <c r="A526" s="56">
        <v>151</v>
      </c>
      <c r="B526" s="57">
        <f>PRRAS!C538</f>
        <v>525</v>
      </c>
      <c r="C526" s="57">
        <f>PRRAS!D538</f>
        <v>0</v>
      </c>
      <c r="D526" s="57">
        <f>PRRAS!E538</f>
        <v>0</v>
      </c>
      <c r="E526" s="57">
        <v>0</v>
      </c>
      <c r="F526" s="57">
        <v>0</v>
      </c>
      <c r="G526" s="58">
        <f t="shared" si="16"/>
        <v>0</v>
      </c>
      <c r="H526" s="58">
        <f t="shared" si="17"/>
        <v>0</v>
      </c>
      <c r="I526" s="59"/>
    </row>
    <row r="527" spans="1:9" x14ac:dyDescent="0.2">
      <c r="A527" s="56">
        <v>151</v>
      </c>
      <c r="B527" s="57">
        <f>PRRAS!C539</f>
        <v>526</v>
      </c>
      <c r="C527" s="57">
        <f>PRRAS!D539</f>
        <v>0</v>
      </c>
      <c r="D527" s="57">
        <f>PRRAS!E539</f>
        <v>0</v>
      </c>
      <c r="E527" s="57">
        <v>0</v>
      </c>
      <c r="F527" s="57">
        <v>0</v>
      </c>
      <c r="G527" s="58">
        <f t="shared" si="16"/>
        <v>0</v>
      </c>
      <c r="H527" s="58">
        <f t="shared" si="17"/>
        <v>0</v>
      </c>
      <c r="I527" s="59"/>
    </row>
    <row r="528" spans="1:9" x14ac:dyDescent="0.2">
      <c r="A528" s="56">
        <v>151</v>
      </c>
      <c r="B528" s="57">
        <f>PRRAS!C540</f>
        <v>527</v>
      </c>
      <c r="C528" s="57">
        <f>PRRAS!D540</f>
        <v>0</v>
      </c>
      <c r="D528" s="57">
        <f>PRRAS!E540</f>
        <v>0</v>
      </c>
      <c r="E528" s="57">
        <v>0</v>
      </c>
      <c r="F528" s="57">
        <v>0</v>
      </c>
      <c r="G528" s="58">
        <f t="shared" si="16"/>
        <v>0</v>
      </c>
      <c r="H528" s="58">
        <f t="shared" si="17"/>
        <v>0</v>
      </c>
      <c r="I528" s="59"/>
    </row>
    <row r="529" spans="1:9" x14ac:dyDescent="0.2">
      <c r="A529" s="56">
        <v>151</v>
      </c>
      <c r="B529" s="57">
        <f>PRRAS!C541</f>
        <v>528</v>
      </c>
      <c r="C529" s="57">
        <f>PRRAS!D541</f>
        <v>0</v>
      </c>
      <c r="D529" s="57">
        <f>PRRAS!E541</f>
        <v>0</v>
      </c>
      <c r="E529" s="57">
        <v>0</v>
      </c>
      <c r="F529" s="57">
        <v>0</v>
      </c>
      <c r="G529" s="58">
        <f t="shared" si="16"/>
        <v>0</v>
      </c>
      <c r="H529" s="58">
        <f t="shared" si="17"/>
        <v>0</v>
      </c>
      <c r="I529" s="59"/>
    </row>
    <row r="530" spans="1:9" x14ac:dyDescent="0.2">
      <c r="A530" s="56">
        <v>151</v>
      </c>
      <c r="B530" s="57">
        <f>PRRAS!C542</f>
        <v>529</v>
      </c>
      <c r="C530" s="57">
        <f>PRRAS!D542</f>
        <v>0</v>
      </c>
      <c r="D530" s="57">
        <f>PRRAS!E542</f>
        <v>0</v>
      </c>
      <c r="E530" s="57">
        <v>0</v>
      </c>
      <c r="F530" s="57">
        <v>0</v>
      </c>
      <c r="G530" s="58">
        <f t="shared" si="16"/>
        <v>0</v>
      </c>
      <c r="H530" s="58">
        <f t="shared" si="17"/>
        <v>0</v>
      </c>
      <c r="I530" s="59"/>
    </row>
    <row r="531" spans="1:9" x14ac:dyDescent="0.2">
      <c r="A531" s="56">
        <v>151</v>
      </c>
      <c r="B531" s="57">
        <f>PRRAS!C543</f>
        <v>530</v>
      </c>
      <c r="C531" s="57">
        <f>PRRAS!D543</f>
        <v>0</v>
      </c>
      <c r="D531" s="57">
        <f>PRRAS!E543</f>
        <v>0</v>
      </c>
      <c r="E531" s="57">
        <v>0</v>
      </c>
      <c r="F531" s="57">
        <v>0</v>
      </c>
      <c r="G531" s="58">
        <f t="shared" si="16"/>
        <v>0</v>
      </c>
      <c r="H531" s="58">
        <f t="shared" si="17"/>
        <v>0</v>
      </c>
      <c r="I531" s="59"/>
    </row>
    <row r="532" spans="1:9" x14ac:dyDescent="0.2">
      <c r="A532" s="56">
        <v>151</v>
      </c>
      <c r="B532" s="57">
        <f>PRRAS!C544</f>
        <v>531</v>
      </c>
      <c r="C532" s="57">
        <f>PRRAS!D544</f>
        <v>0</v>
      </c>
      <c r="D532" s="57">
        <f>PRRAS!E544</f>
        <v>0</v>
      </c>
      <c r="E532" s="57">
        <v>0</v>
      </c>
      <c r="F532" s="57">
        <v>0</v>
      </c>
      <c r="G532" s="58">
        <f t="shared" si="16"/>
        <v>0</v>
      </c>
      <c r="H532" s="58">
        <f t="shared" si="17"/>
        <v>0</v>
      </c>
      <c r="I532" s="59"/>
    </row>
    <row r="533" spans="1:9" x14ac:dyDescent="0.2">
      <c r="A533" s="56">
        <v>151</v>
      </c>
      <c r="B533" s="57">
        <f>PRRAS!C545</f>
        <v>532</v>
      </c>
      <c r="C533" s="57">
        <f>PRRAS!D545</f>
        <v>0</v>
      </c>
      <c r="D533" s="57">
        <f>PRRAS!E545</f>
        <v>0</v>
      </c>
      <c r="E533" s="57">
        <v>0</v>
      </c>
      <c r="F533" s="57">
        <v>0</v>
      </c>
      <c r="G533" s="58">
        <f t="shared" si="16"/>
        <v>0</v>
      </c>
      <c r="H533" s="58">
        <f t="shared" si="17"/>
        <v>0</v>
      </c>
      <c r="I533" s="59"/>
    </row>
    <row r="534" spans="1:9" x14ac:dyDescent="0.2">
      <c r="A534" s="56">
        <v>151</v>
      </c>
      <c r="B534" s="57">
        <f>PRRAS!C546</f>
        <v>533</v>
      </c>
      <c r="C534" s="57">
        <f>PRRAS!D546</f>
        <v>0</v>
      </c>
      <c r="D534" s="57">
        <f>PRRAS!E546</f>
        <v>0</v>
      </c>
      <c r="E534" s="57">
        <v>0</v>
      </c>
      <c r="F534" s="57">
        <v>0</v>
      </c>
      <c r="G534" s="58">
        <f t="shared" si="16"/>
        <v>0</v>
      </c>
      <c r="H534" s="58">
        <f t="shared" si="17"/>
        <v>0</v>
      </c>
      <c r="I534" s="59"/>
    </row>
    <row r="535" spans="1:9" x14ac:dyDescent="0.2">
      <c r="A535" s="56">
        <v>151</v>
      </c>
      <c r="B535" s="57">
        <f>PRRAS!C547</f>
        <v>534</v>
      </c>
      <c r="C535" s="57">
        <f>PRRAS!D547</f>
        <v>0</v>
      </c>
      <c r="D535" s="57">
        <f>PRRAS!E547</f>
        <v>0</v>
      </c>
      <c r="E535" s="57">
        <v>0</v>
      </c>
      <c r="F535" s="57">
        <v>0</v>
      </c>
      <c r="G535" s="58">
        <f t="shared" si="16"/>
        <v>0</v>
      </c>
      <c r="H535" s="58">
        <f t="shared" si="17"/>
        <v>0</v>
      </c>
      <c r="I535" s="59"/>
    </row>
    <row r="536" spans="1:9" x14ac:dyDescent="0.2">
      <c r="A536" s="56">
        <v>151</v>
      </c>
      <c r="B536" s="57">
        <f>PRRAS!C548</f>
        <v>535</v>
      </c>
      <c r="C536" s="57">
        <f>PRRAS!D548</f>
        <v>0</v>
      </c>
      <c r="D536" s="57">
        <f>PRRAS!E548</f>
        <v>0</v>
      </c>
      <c r="E536" s="57">
        <v>0</v>
      </c>
      <c r="F536" s="57">
        <v>0</v>
      </c>
      <c r="G536" s="58">
        <f t="shared" si="16"/>
        <v>0</v>
      </c>
      <c r="H536" s="58">
        <f t="shared" si="17"/>
        <v>0</v>
      </c>
      <c r="I536" s="59"/>
    </row>
    <row r="537" spans="1:9" x14ac:dyDescent="0.2">
      <c r="A537" s="56">
        <v>151</v>
      </c>
      <c r="B537" s="57">
        <f>PRRAS!C549</f>
        <v>536</v>
      </c>
      <c r="C537" s="57">
        <f>PRRAS!D549</f>
        <v>0</v>
      </c>
      <c r="D537" s="57">
        <f>PRRAS!E549</f>
        <v>0</v>
      </c>
      <c r="E537" s="57">
        <v>0</v>
      </c>
      <c r="F537" s="57">
        <v>0</v>
      </c>
      <c r="G537" s="58">
        <f t="shared" si="16"/>
        <v>0</v>
      </c>
      <c r="H537" s="58">
        <f t="shared" si="17"/>
        <v>0</v>
      </c>
      <c r="I537" s="59"/>
    </row>
    <row r="538" spans="1:9" x14ac:dyDescent="0.2">
      <c r="A538" s="56">
        <v>151</v>
      </c>
      <c r="B538" s="57">
        <f>PRRAS!C550</f>
        <v>537</v>
      </c>
      <c r="C538" s="57">
        <f>PRRAS!D550</f>
        <v>0</v>
      </c>
      <c r="D538" s="57">
        <f>PRRAS!E550</f>
        <v>0</v>
      </c>
      <c r="E538" s="57">
        <v>0</v>
      </c>
      <c r="F538" s="57">
        <v>0</v>
      </c>
      <c r="G538" s="58">
        <f t="shared" si="16"/>
        <v>0</v>
      </c>
      <c r="H538" s="58">
        <f t="shared" si="17"/>
        <v>0</v>
      </c>
      <c r="I538" s="59"/>
    </row>
    <row r="539" spans="1:9" x14ac:dyDescent="0.2">
      <c r="A539" s="56">
        <v>151</v>
      </c>
      <c r="B539" s="57">
        <f>PRRAS!C551</f>
        <v>538</v>
      </c>
      <c r="C539" s="57">
        <f>PRRAS!D551</f>
        <v>0</v>
      </c>
      <c r="D539" s="57">
        <f>PRRAS!E551</f>
        <v>0</v>
      </c>
      <c r="E539" s="57">
        <v>0</v>
      </c>
      <c r="F539" s="57">
        <v>0</v>
      </c>
      <c r="G539" s="58">
        <f t="shared" si="16"/>
        <v>0</v>
      </c>
      <c r="H539" s="58">
        <f t="shared" si="17"/>
        <v>0</v>
      </c>
      <c r="I539" s="59"/>
    </row>
    <row r="540" spans="1:9" x14ac:dyDescent="0.2">
      <c r="A540" s="56">
        <v>151</v>
      </c>
      <c r="B540" s="57">
        <f>PRRAS!C552</f>
        <v>539</v>
      </c>
      <c r="C540" s="57">
        <f>PRRAS!D552</f>
        <v>0</v>
      </c>
      <c r="D540" s="57">
        <f>PRRAS!E552</f>
        <v>0</v>
      </c>
      <c r="E540" s="57">
        <v>0</v>
      </c>
      <c r="F540" s="57">
        <v>0</v>
      </c>
      <c r="G540" s="58">
        <f t="shared" si="16"/>
        <v>0</v>
      </c>
      <c r="H540" s="58">
        <f t="shared" si="17"/>
        <v>0</v>
      </c>
      <c r="I540" s="59"/>
    </row>
    <row r="541" spans="1:9" x14ac:dyDescent="0.2">
      <c r="A541" s="56">
        <v>151</v>
      </c>
      <c r="B541" s="57">
        <f>PRRAS!C553</f>
        <v>540</v>
      </c>
      <c r="C541" s="57">
        <f>PRRAS!D553</f>
        <v>0</v>
      </c>
      <c r="D541" s="57">
        <f>PRRAS!E553</f>
        <v>0</v>
      </c>
      <c r="E541" s="57">
        <v>0</v>
      </c>
      <c r="F541" s="57">
        <v>0</v>
      </c>
      <c r="G541" s="58">
        <f t="shared" si="16"/>
        <v>0</v>
      </c>
      <c r="H541" s="58">
        <f t="shared" si="17"/>
        <v>0</v>
      </c>
      <c r="I541" s="59"/>
    </row>
    <row r="542" spans="1:9" x14ac:dyDescent="0.2">
      <c r="A542" s="56">
        <v>151</v>
      </c>
      <c r="B542" s="57">
        <f>PRRAS!C554</f>
        <v>541</v>
      </c>
      <c r="C542" s="57">
        <f>PRRAS!D554</f>
        <v>0</v>
      </c>
      <c r="D542" s="57">
        <f>PRRAS!E554</f>
        <v>0</v>
      </c>
      <c r="E542" s="57">
        <v>0</v>
      </c>
      <c r="F542" s="57">
        <v>0</v>
      </c>
      <c r="G542" s="58">
        <f t="shared" si="16"/>
        <v>0</v>
      </c>
      <c r="H542" s="58">
        <f t="shared" si="17"/>
        <v>0</v>
      </c>
      <c r="I542" s="59"/>
    </row>
    <row r="543" spans="1:9" x14ac:dyDescent="0.2">
      <c r="A543" s="56">
        <v>151</v>
      </c>
      <c r="B543" s="57">
        <f>PRRAS!C555</f>
        <v>542</v>
      </c>
      <c r="C543" s="57">
        <f>PRRAS!D555</f>
        <v>0</v>
      </c>
      <c r="D543" s="57">
        <f>PRRAS!E555</f>
        <v>0</v>
      </c>
      <c r="E543" s="57">
        <v>0</v>
      </c>
      <c r="F543" s="57">
        <v>0</v>
      </c>
      <c r="G543" s="58">
        <f t="shared" si="16"/>
        <v>0</v>
      </c>
      <c r="H543" s="58">
        <f t="shared" si="17"/>
        <v>0</v>
      </c>
      <c r="I543" s="59"/>
    </row>
    <row r="544" spans="1:9" x14ac:dyDescent="0.2">
      <c r="A544" s="56">
        <v>151</v>
      </c>
      <c r="B544" s="57">
        <f>PRRAS!C556</f>
        <v>543</v>
      </c>
      <c r="C544" s="57">
        <f>PRRAS!D556</f>
        <v>0</v>
      </c>
      <c r="D544" s="57">
        <f>PRRAS!E556</f>
        <v>0</v>
      </c>
      <c r="E544" s="57">
        <v>0</v>
      </c>
      <c r="F544" s="57">
        <v>0</v>
      </c>
      <c r="G544" s="58">
        <f t="shared" si="16"/>
        <v>0</v>
      </c>
      <c r="H544" s="58">
        <f t="shared" si="17"/>
        <v>0</v>
      </c>
      <c r="I544" s="59"/>
    </row>
    <row r="545" spans="1:9" x14ac:dyDescent="0.2">
      <c r="A545" s="56">
        <v>151</v>
      </c>
      <c r="B545" s="57">
        <f>PRRAS!C557</f>
        <v>544</v>
      </c>
      <c r="C545" s="57">
        <f>PRRAS!D557</f>
        <v>0</v>
      </c>
      <c r="D545" s="57">
        <f>PRRAS!E557</f>
        <v>0</v>
      </c>
      <c r="E545" s="57">
        <v>0</v>
      </c>
      <c r="F545" s="57">
        <v>0</v>
      </c>
      <c r="G545" s="58">
        <f t="shared" si="16"/>
        <v>0</v>
      </c>
      <c r="H545" s="58">
        <f t="shared" si="17"/>
        <v>0</v>
      </c>
      <c r="I545" s="59"/>
    </row>
    <row r="546" spans="1:9" x14ac:dyDescent="0.2">
      <c r="A546" s="56">
        <v>151</v>
      </c>
      <c r="B546" s="57">
        <f>PRRAS!C558</f>
        <v>545</v>
      </c>
      <c r="C546" s="57">
        <f>PRRAS!D558</f>
        <v>0</v>
      </c>
      <c r="D546" s="57">
        <f>PRRAS!E558</f>
        <v>0</v>
      </c>
      <c r="E546" s="57">
        <v>0</v>
      </c>
      <c r="F546" s="57">
        <v>0</v>
      </c>
      <c r="G546" s="58">
        <f t="shared" si="16"/>
        <v>0</v>
      </c>
      <c r="H546" s="58">
        <f t="shared" si="17"/>
        <v>0</v>
      </c>
      <c r="I546" s="59"/>
    </row>
    <row r="547" spans="1:9" x14ac:dyDescent="0.2">
      <c r="A547" s="56">
        <v>151</v>
      </c>
      <c r="B547" s="57">
        <f>PRRAS!C559</f>
        <v>546</v>
      </c>
      <c r="C547" s="57">
        <f>PRRAS!D559</f>
        <v>0</v>
      </c>
      <c r="D547" s="57">
        <f>PRRAS!E559</f>
        <v>0</v>
      </c>
      <c r="E547" s="57">
        <v>0</v>
      </c>
      <c r="F547" s="57">
        <v>0</v>
      </c>
      <c r="G547" s="58">
        <f t="shared" si="16"/>
        <v>0</v>
      </c>
      <c r="H547" s="58">
        <f t="shared" si="17"/>
        <v>0</v>
      </c>
      <c r="I547" s="59"/>
    </row>
    <row r="548" spans="1:9" x14ac:dyDescent="0.2">
      <c r="A548" s="56">
        <v>151</v>
      </c>
      <c r="B548" s="57">
        <f>PRRAS!C560</f>
        <v>547</v>
      </c>
      <c r="C548" s="57">
        <f>PRRAS!D560</f>
        <v>0</v>
      </c>
      <c r="D548" s="57">
        <f>PRRAS!E560</f>
        <v>0</v>
      </c>
      <c r="E548" s="57">
        <v>0</v>
      </c>
      <c r="F548" s="57">
        <v>0</v>
      </c>
      <c r="G548" s="58">
        <f t="shared" si="16"/>
        <v>0</v>
      </c>
      <c r="H548" s="58">
        <f t="shared" si="17"/>
        <v>0</v>
      </c>
      <c r="I548" s="59"/>
    </row>
    <row r="549" spans="1:9" x14ac:dyDescent="0.2">
      <c r="A549" s="56">
        <v>151</v>
      </c>
      <c r="B549" s="57">
        <f>PRRAS!C561</f>
        <v>548</v>
      </c>
      <c r="C549" s="57">
        <f>PRRAS!D561</f>
        <v>0</v>
      </c>
      <c r="D549" s="57">
        <f>PRRAS!E561</f>
        <v>0</v>
      </c>
      <c r="E549" s="57">
        <v>0</v>
      </c>
      <c r="F549" s="57">
        <v>0</v>
      </c>
      <c r="G549" s="58">
        <f t="shared" si="16"/>
        <v>0</v>
      </c>
      <c r="H549" s="58">
        <f t="shared" si="17"/>
        <v>0</v>
      </c>
      <c r="I549" s="59"/>
    </row>
    <row r="550" spans="1:9" x14ac:dyDescent="0.2">
      <c r="A550" s="56">
        <v>151</v>
      </c>
      <c r="B550" s="57">
        <f>PRRAS!C562</f>
        <v>549</v>
      </c>
      <c r="C550" s="57">
        <f>PRRAS!D562</f>
        <v>0</v>
      </c>
      <c r="D550" s="57">
        <f>PRRAS!E562</f>
        <v>0</v>
      </c>
      <c r="E550" s="57">
        <v>0</v>
      </c>
      <c r="F550" s="57">
        <v>0</v>
      </c>
      <c r="G550" s="58">
        <f t="shared" si="16"/>
        <v>0</v>
      </c>
      <c r="H550" s="58">
        <f t="shared" si="17"/>
        <v>0</v>
      </c>
      <c r="I550" s="59"/>
    </row>
    <row r="551" spans="1:9" x14ac:dyDescent="0.2">
      <c r="A551" s="56">
        <v>151</v>
      </c>
      <c r="B551" s="57">
        <f>PRRAS!C563</f>
        <v>550</v>
      </c>
      <c r="C551" s="57">
        <f>PRRAS!D563</f>
        <v>0</v>
      </c>
      <c r="D551" s="57">
        <f>PRRAS!E563</f>
        <v>0</v>
      </c>
      <c r="E551" s="57">
        <v>0</v>
      </c>
      <c r="F551" s="57">
        <v>0</v>
      </c>
      <c r="G551" s="58">
        <f t="shared" si="16"/>
        <v>0</v>
      </c>
      <c r="H551" s="58">
        <f t="shared" si="17"/>
        <v>0</v>
      </c>
      <c r="I551" s="59"/>
    </row>
    <row r="552" spans="1:9" x14ac:dyDescent="0.2">
      <c r="A552" s="56">
        <v>151</v>
      </c>
      <c r="B552" s="57">
        <f>PRRAS!C564</f>
        <v>551</v>
      </c>
      <c r="C552" s="57">
        <f>PRRAS!D564</f>
        <v>0</v>
      </c>
      <c r="D552" s="57">
        <f>PRRAS!E564</f>
        <v>0</v>
      </c>
      <c r="E552" s="57">
        <v>0</v>
      </c>
      <c r="F552" s="57">
        <v>0</v>
      </c>
      <c r="G552" s="58">
        <f t="shared" si="16"/>
        <v>0</v>
      </c>
      <c r="H552" s="58">
        <f t="shared" si="17"/>
        <v>0</v>
      </c>
      <c r="I552" s="59"/>
    </row>
    <row r="553" spans="1:9" x14ac:dyDescent="0.2">
      <c r="A553" s="56">
        <v>151</v>
      </c>
      <c r="B553" s="57">
        <f>PRRAS!C565</f>
        <v>552</v>
      </c>
      <c r="C553" s="57">
        <f>PRRAS!D565</f>
        <v>0</v>
      </c>
      <c r="D553" s="57">
        <f>PRRAS!E565</f>
        <v>0</v>
      </c>
      <c r="E553" s="57">
        <v>0</v>
      </c>
      <c r="F553" s="57">
        <v>0</v>
      </c>
      <c r="G553" s="58">
        <f t="shared" si="16"/>
        <v>0</v>
      </c>
      <c r="H553" s="58">
        <f t="shared" si="17"/>
        <v>0</v>
      </c>
      <c r="I553" s="59"/>
    </row>
    <row r="554" spans="1:9" x14ac:dyDescent="0.2">
      <c r="A554" s="56">
        <v>151</v>
      </c>
      <c r="B554" s="57">
        <f>PRRAS!C566</f>
        <v>553</v>
      </c>
      <c r="C554" s="57">
        <f>PRRAS!D566</f>
        <v>0</v>
      </c>
      <c r="D554" s="57">
        <f>PRRAS!E566</f>
        <v>0</v>
      </c>
      <c r="E554" s="57">
        <v>0</v>
      </c>
      <c r="F554" s="57">
        <v>0</v>
      </c>
      <c r="G554" s="58">
        <f t="shared" si="16"/>
        <v>0</v>
      </c>
      <c r="H554" s="58">
        <f t="shared" si="17"/>
        <v>0</v>
      </c>
      <c r="I554" s="59"/>
    </row>
    <row r="555" spans="1:9" x14ac:dyDescent="0.2">
      <c r="A555" s="56">
        <v>151</v>
      </c>
      <c r="B555" s="57">
        <f>PRRAS!C567</f>
        <v>554</v>
      </c>
      <c r="C555" s="57">
        <f>PRRAS!D567</f>
        <v>0</v>
      </c>
      <c r="D555" s="57">
        <f>PRRAS!E567</f>
        <v>0</v>
      </c>
      <c r="E555" s="57">
        <v>0</v>
      </c>
      <c r="F555" s="57">
        <v>0</v>
      </c>
      <c r="G555" s="58">
        <f t="shared" si="16"/>
        <v>0</v>
      </c>
      <c r="H555" s="58">
        <f t="shared" si="17"/>
        <v>0</v>
      </c>
      <c r="I555" s="59"/>
    </row>
    <row r="556" spans="1:9" x14ac:dyDescent="0.2">
      <c r="A556" s="56">
        <v>151</v>
      </c>
      <c r="B556" s="57">
        <f>PRRAS!C568</f>
        <v>555</v>
      </c>
      <c r="C556" s="57">
        <f>PRRAS!D568</f>
        <v>0</v>
      </c>
      <c r="D556" s="57">
        <f>PRRAS!E568</f>
        <v>0</v>
      </c>
      <c r="E556" s="57">
        <v>0</v>
      </c>
      <c r="F556" s="57">
        <v>0</v>
      </c>
      <c r="G556" s="58">
        <f t="shared" si="16"/>
        <v>0</v>
      </c>
      <c r="H556" s="58">
        <f t="shared" si="17"/>
        <v>0</v>
      </c>
      <c r="I556" s="59"/>
    </row>
    <row r="557" spans="1:9" x14ac:dyDescent="0.2">
      <c r="A557" s="56">
        <v>151</v>
      </c>
      <c r="B557" s="57">
        <f>PRRAS!C569</f>
        <v>556</v>
      </c>
      <c r="C557" s="57">
        <f>PRRAS!D569</f>
        <v>0</v>
      </c>
      <c r="D557" s="57">
        <f>PRRAS!E569</f>
        <v>0</v>
      </c>
      <c r="E557" s="57">
        <v>0</v>
      </c>
      <c r="F557" s="57">
        <v>0</v>
      </c>
      <c r="G557" s="58">
        <f t="shared" si="16"/>
        <v>0</v>
      </c>
      <c r="H557" s="58">
        <f t="shared" si="17"/>
        <v>0</v>
      </c>
      <c r="I557" s="59"/>
    </row>
    <row r="558" spans="1:9" x14ac:dyDescent="0.2">
      <c r="A558" s="56">
        <v>151</v>
      </c>
      <c r="B558" s="57">
        <f>PRRAS!C570</f>
        <v>557</v>
      </c>
      <c r="C558" s="57">
        <f>PRRAS!D570</f>
        <v>0</v>
      </c>
      <c r="D558" s="57">
        <f>PRRAS!E570</f>
        <v>0</v>
      </c>
      <c r="E558" s="57">
        <v>0</v>
      </c>
      <c r="F558" s="57">
        <v>0</v>
      </c>
      <c r="G558" s="58">
        <f t="shared" si="16"/>
        <v>0</v>
      </c>
      <c r="H558" s="58">
        <f t="shared" si="17"/>
        <v>0</v>
      </c>
      <c r="I558" s="59"/>
    </row>
    <row r="559" spans="1:9" x14ac:dyDescent="0.2">
      <c r="A559" s="56">
        <v>151</v>
      </c>
      <c r="B559" s="57">
        <f>PRRAS!C571</f>
        <v>558</v>
      </c>
      <c r="C559" s="57">
        <f>PRRAS!D571</f>
        <v>0</v>
      </c>
      <c r="D559" s="57">
        <f>PRRAS!E571</f>
        <v>0</v>
      </c>
      <c r="E559" s="57">
        <v>0</v>
      </c>
      <c r="F559" s="57">
        <v>0</v>
      </c>
      <c r="G559" s="58">
        <f t="shared" si="16"/>
        <v>0</v>
      </c>
      <c r="H559" s="58">
        <f t="shared" si="17"/>
        <v>0</v>
      </c>
      <c r="I559" s="59"/>
    </row>
    <row r="560" spans="1:9" x14ac:dyDescent="0.2">
      <c r="A560" s="56">
        <v>151</v>
      </c>
      <c r="B560" s="57">
        <f>PRRAS!C572</f>
        <v>559</v>
      </c>
      <c r="C560" s="57">
        <f>PRRAS!D572</f>
        <v>0</v>
      </c>
      <c r="D560" s="57">
        <f>PRRAS!E572</f>
        <v>0</v>
      </c>
      <c r="E560" s="57">
        <v>0</v>
      </c>
      <c r="F560" s="57">
        <v>0</v>
      </c>
      <c r="G560" s="58">
        <f t="shared" si="16"/>
        <v>0</v>
      </c>
      <c r="H560" s="58">
        <f t="shared" si="17"/>
        <v>0</v>
      </c>
      <c r="I560" s="59"/>
    </row>
    <row r="561" spans="1:9" x14ac:dyDescent="0.2">
      <c r="A561" s="56">
        <v>151</v>
      </c>
      <c r="B561" s="57">
        <f>PRRAS!C573</f>
        <v>560</v>
      </c>
      <c r="C561" s="57">
        <f>PRRAS!D573</f>
        <v>0</v>
      </c>
      <c r="D561" s="57">
        <f>PRRAS!E573</f>
        <v>0</v>
      </c>
      <c r="E561" s="57">
        <v>0</v>
      </c>
      <c r="F561" s="57">
        <v>0</v>
      </c>
      <c r="G561" s="58">
        <f t="shared" si="16"/>
        <v>0</v>
      </c>
      <c r="H561" s="58">
        <f t="shared" si="17"/>
        <v>0</v>
      </c>
      <c r="I561" s="59"/>
    </row>
    <row r="562" spans="1:9" x14ac:dyDescent="0.2">
      <c r="A562" s="56">
        <v>151</v>
      </c>
      <c r="B562" s="57">
        <f>PRRAS!C574</f>
        <v>561</v>
      </c>
      <c r="C562" s="57">
        <f>PRRAS!D574</f>
        <v>0</v>
      </c>
      <c r="D562" s="57">
        <f>PRRAS!E574</f>
        <v>0</v>
      </c>
      <c r="E562" s="57">
        <v>0</v>
      </c>
      <c r="F562" s="57">
        <v>0</v>
      </c>
      <c r="G562" s="58">
        <f t="shared" si="16"/>
        <v>0</v>
      </c>
      <c r="H562" s="58">
        <f t="shared" si="17"/>
        <v>0</v>
      </c>
      <c r="I562" s="59"/>
    </row>
    <row r="563" spans="1:9" x14ac:dyDescent="0.2">
      <c r="A563" s="56">
        <v>151</v>
      </c>
      <c r="B563" s="57">
        <f>PRRAS!C575</f>
        <v>562</v>
      </c>
      <c r="C563" s="57">
        <f>PRRAS!D575</f>
        <v>0</v>
      </c>
      <c r="D563" s="57">
        <f>PRRAS!E575</f>
        <v>0</v>
      </c>
      <c r="E563" s="57">
        <v>0</v>
      </c>
      <c r="F563" s="57">
        <v>0</v>
      </c>
      <c r="G563" s="58">
        <f t="shared" si="16"/>
        <v>0</v>
      </c>
      <c r="H563" s="58">
        <f t="shared" si="17"/>
        <v>0</v>
      </c>
      <c r="I563" s="59"/>
    </row>
    <row r="564" spans="1:9" x14ac:dyDescent="0.2">
      <c r="A564" s="56">
        <v>151</v>
      </c>
      <c r="B564" s="57">
        <f>PRRAS!C576</f>
        <v>563</v>
      </c>
      <c r="C564" s="57">
        <f>PRRAS!D576</f>
        <v>0</v>
      </c>
      <c r="D564" s="57">
        <f>PRRAS!E576</f>
        <v>0</v>
      </c>
      <c r="E564" s="57">
        <v>0</v>
      </c>
      <c r="F564" s="57">
        <v>0</v>
      </c>
      <c r="G564" s="58">
        <f t="shared" si="16"/>
        <v>0</v>
      </c>
      <c r="H564" s="58">
        <f t="shared" si="17"/>
        <v>0</v>
      </c>
      <c r="I564" s="59"/>
    </row>
    <row r="565" spans="1:9" x14ac:dyDescent="0.2">
      <c r="A565" s="56">
        <v>151</v>
      </c>
      <c r="B565" s="57">
        <f>PRRAS!C577</f>
        <v>564</v>
      </c>
      <c r="C565" s="57">
        <f>PRRAS!D577</f>
        <v>0</v>
      </c>
      <c r="D565" s="57">
        <f>PRRAS!E577</f>
        <v>0</v>
      </c>
      <c r="E565" s="57">
        <v>0</v>
      </c>
      <c r="F565" s="57">
        <v>0</v>
      </c>
      <c r="G565" s="58">
        <f t="shared" si="16"/>
        <v>0</v>
      </c>
      <c r="H565" s="58">
        <f t="shared" si="17"/>
        <v>0</v>
      </c>
      <c r="I565" s="59"/>
    </row>
    <row r="566" spans="1:9" x14ac:dyDescent="0.2">
      <c r="A566" s="56">
        <v>151</v>
      </c>
      <c r="B566" s="57">
        <f>PRRAS!C578</f>
        <v>565</v>
      </c>
      <c r="C566" s="57">
        <f>PRRAS!D578</f>
        <v>0</v>
      </c>
      <c r="D566" s="57">
        <f>PRRAS!E578</f>
        <v>0</v>
      </c>
      <c r="E566" s="57">
        <v>0</v>
      </c>
      <c r="F566" s="57">
        <v>0</v>
      </c>
      <c r="G566" s="58">
        <f t="shared" si="16"/>
        <v>0</v>
      </c>
      <c r="H566" s="58">
        <f t="shared" si="17"/>
        <v>0</v>
      </c>
      <c r="I566" s="59"/>
    </row>
    <row r="567" spans="1:9" x14ac:dyDescent="0.2">
      <c r="A567" s="56">
        <v>151</v>
      </c>
      <c r="B567" s="57">
        <f>PRRAS!C579</f>
        <v>566</v>
      </c>
      <c r="C567" s="57">
        <f>PRRAS!D579</f>
        <v>0</v>
      </c>
      <c r="D567" s="57">
        <f>PRRAS!E579</f>
        <v>0</v>
      </c>
      <c r="E567" s="57">
        <v>0</v>
      </c>
      <c r="F567" s="57">
        <v>0</v>
      </c>
      <c r="G567" s="58">
        <f t="shared" si="16"/>
        <v>0</v>
      </c>
      <c r="H567" s="58">
        <f t="shared" si="17"/>
        <v>0</v>
      </c>
      <c r="I567" s="59"/>
    </row>
    <row r="568" spans="1:9" x14ac:dyDescent="0.2">
      <c r="A568" s="56">
        <v>151</v>
      </c>
      <c r="B568" s="57">
        <f>PRRAS!C580</f>
        <v>567</v>
      </c>
      <c r="C568" s="57">
        <f>PRRAS!D580</f>
        <v>0</v>
      </c>
      <c r="D568" s="57">
        <f>PRRAS!E580</f>
        <v>0</v>
      </c>
      <c r="E568" s="57">
        <v>0</v>
      </c>
      <c r="F568" s="57">
        <v>0</v>
      </c>
      <c r="G568" s="58">
        <f t="shared" si="16"/>
        <v>0</v>
      </c>
      <c r="H568" s="58">
        <f t="shared" si="17"/>
        <v>0</v>
      </c>
      <c r="I568" s="59"/>
    </row>
    <row r="569" spans="1:9" x14ac:dyDescent="0.2">
      <c r="A569" s="56">
        <v>151</v>
      </c>
      <c r="B569" s="57">
        <f>PRRAS!C581</f>
        <v>568</v>
      </c>
      <c r="C569" s="57">
        <f>PRRAS!D581</f>
        <v>0</v>
      </c>
      <c r="D569" s="57">
        <f>PRRAS!E581</f>
        <v>0</v>
      </c>
      <c r="E569" s="57">
        <v>0</v>
      </c>
      <c r="F569" s="57">
        <v>0</v>
      </c>
      <c r="G569" s="58">
        <f t="shared" si="16"/>
        <v>0</v>
      </c>
      <c r="H569" s="58">
        <f t="shared" si="17"/>
        <v>0</v>
      </c>
      <c r="I569" s="59"/>
    </row>
    <row r="570" spans="1:9" x14ac:dyDescent="0.2">
      <c r="A570" s="56">
        <v>151</v>
      </c>
      <c r="B570" s="57">
        <f>PRRAS!C582</f>
        <v>569</v>
      </c>
      <c r="C570" s="57">
        <f>PRRAS!D582</f>
        <v>0</v>
      </c>
      <c r="D570" s="57">
        <f>PRRAS!E582</f>
        <v>0</v>
      </c>
      <c r="E570" s="57">
        <v>0</v>
      </c>
      <c r="F570" s="57">
        <v>0</v>
      </c>
      <c r="G570" s="58">
        <f t="shared" si="16"/>
        <v>0</v>
      </c>
      <c r="H570" s="58">
        <f t="shared" si="17"/>
        <v>0</v>
      </c>
      <c r="I570" s="59"/>
    </row>
    <row r="571" spans="1:9" x14ac:dyDescent="0.2">
      <c r="A571" s="56">
        <v>151</v>
      </c>
      <c r="B571" s="57">
        <f>PRRAS!C583</f>
        <v>570</v>
      </c>
      <c r="C571" s="57">
        <f>PRRAS!D583</f>
        <v>0</v>
      </c>
      <c r="D571" s="57">
        <f>PRRAS!E583</f>
        <v>0</v>
      </c>
      <c r="E571" s="57">
        <v>0</v>
      </c>
      <c r="F571" s="57">
        <v>0</v>
      </c>
      <c r="G571" s="58">
        <f t="shared" si="16"/>
        <v>0</v>
      </c>
      <c r="H571" s="58">
        <f t="shared" si="17"/>
        <v>0</v>
      </c>
      <c r="I571" s="59"/>
    </row>
    <row r="572" spans="1:9" x14ac:dyDescent="0.2">
      <c r="A572" s="56">
        <v>151</v>
      </c>
      <c r="B572" s="57">
        <f>PRRAS!C584</f>
        <v>571</v>
      </c>
      <c r="C572" s="57">
        <f>PRRAS!D584</f>
        <v>0</v>
      </c>
      <c r="D572" s="57">
        <f>PRRAS!E584</f>
        <v>0</v>
      </c>
      <c r="E572" s="57">
        <v>0</v>
      </c>
      <c r="F572" s="57">
        <v>0</v>
      </c>
      <c r="G572" s="58">
        <f t="shared" si="16"/>
        <v>0</v>
      </c>
      <c r="H572" s="58">
        <f t="shared" si="17"/>
        <v>0</v>
      </c>
      <c r="I572" s="59"/>
    </row>
    <row r="573" spans="1:9" x14ac:dyDescent="0.2">
      <c r="A573" s="56">
        <v>151</v>
      </c>
      <c r="B573" s="57">
        <f>PRRAS!C585</f>
        <v>572</v>
      </c>
      <c r="C573" s="57">
        <f>PRRAS!D585</f>
        <v>0</v>
      </c>
      <c r="D573" s="57">
        <f>PRRAS!E585</f>
        <v>0</v>
      </c>
      <c r="E573" s="57">
        <v>0</v>
      </c>
      <c r="F573" s="57">
        <v>0</v>
      </c>
      <c r="G573" s="58">
        <f t="shared" si="16"/>
        <v>0</v>
      </c>
      <c r="H573" s="58">
        <f t="shared" si="17"/>
        <v>0</v>
      </c>
      <c r="I573" s="59"/>
    </row>
    <row r="574" spans="1:9" x14ac:dyDescent="0.2">
      <c r="A574" s="56">
        <v>151</v>
      </c>
      <c r="B574" s="57">
        <f>PRRAS!C586</f>
        <v>573</v>
      </c>
      <c r="C574" s="57">
        <f>PRRAS!D586</f>
        <v>0</v>
      </c>
      <c r="D574" s="57">
        <f>PRRAS!E586</f>
        <v>0</v>
      </c>
      <c r="E574" s="57">
        <v>0</v>
      </c>
      <c r="F574" s="57">
        <v>0</v>
      </c>
      <c r="G574" s="58">
        <f t="shared" si="16"/>
        <v>0</v>
      </c>
      <c r="H574" s="58">
        <f t="shared" si="17"/>
        <v>0</v>
      </c>
      <c r="I574" s="59"/>
    </row>
    <row r="575" spans="1:9" x14ac:dyDescent="0.2">
      <c r="A575" s="56">
        <v>151</v>
      </c>
      <c r="B575" s="57">
        <f>PRRAS!C587</f>
        <v>574</v>
      </c>
      <c r="C575" s="57">
        <f>PRRAS!D587</f>
        <v>0</v>
      </c>
      <c r="D575" s="57">
        <f>PRRAS!E587</f>
        <v>0</v>
      </c>
      <c r="E575" s="57">
        <v>0</v>
      </c>
      <c r="F575" s="57">
        <v>0</v>
      </c>
      <c r="G575" s="58">
        <f t="shared" si="16"/>
        <v>0</v>
      </c>
      <c r="H575" s="58">
        <f t="shared" si="17"/>
        <v>0</v>
      </c>
      <c r="I575" s="59"/>
    </row>
    <row r="576" spans="1:9" x14ac:dyDescent="0.2">
      <c r="A576" s="56">
        <v>151</v>
      </c>
      <c r="B576" s="57">
        <f>PRRAS!C588</f>
        <v>575</v>
      </c>
      <c r="C576" s="57">
        <f>PRRAS!D588</f>
        <v>0</v>
      </c>
      <c r="D576" s="57">
        <f>PRRAS!E588</f>
        <v>0</v>
      </c>
      <c r="E576" s="57">
        <v>0</v>
      </c>
      <c r="F576" s="57">
        <v>0</v>
      </c>
      <c r="G576" s="58">
        <f t="shared" si="16"/>
        <v>0</v>
      </c>
      <c r="H576" s="58">
        <f t="shared" si="17"/>
        <v>0</v>
      </c>
      <c r="I576" s="59"/>
    </row>
    <row r="577" spans="1:9" x14ac:dyDescent="0.2">
      <c r="A577" s="56">
        <v>151</v>
      </c>
      <c r="B577" s="57">
        <f>PRRAS!C589</f>
        <v>576</v>
      </c>
      <c r="C577" s="57">
        <f>PRRAS!D589</f>
        <v>0</v>
      </c>
      <c r="D577" s="57">
        <f>PRRAS!E589</f>
        <v>0</v>
      </c>
      <c r="E577" s="57">
        <v>0</v>
      </c>
      <c r="F577" s="57">
        <v>0</v>
      </c>
      <c r="G577" s="58">
        <f t="shared" si="16"/>
        <v>0</v>
      </c>
      <c r="H577" s="58">
        <f t="shared" si="17"/>
        <v>0</v>
      </c>
      <c r="I577" s="59"/>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
      <c r="A579" s="56">
        <v>151</v>
      </c>
      <c r="B579" s="57">
        <f>PRRAS!C591</f>
        <v>578</v>
      </c>
      <c r="C579" s="57">
        <f>PRRAS!D591</f>
        <v>0</v>
      </c>
      <c r="D579" s="57">
        <f>PRRAS!E591</f>
        <v>0</v>
      </c>
      <c r="E579" s="57">
        <v>0</v>
      </c>
      <c r="F579" s="57">
        <v>0</v>
      </c>
      <c r="G579" s="58">
        <f t="shared" si="18"/>
        <v>0</v>
      </c>
      <c r="H579" s="58">
        <f t="shared" si="19"/>
        <v>0</v>
      </c>
      <c r="I579" s="59"/>
    </row>
    <row r="580" spans="1:9" x14ac:dyDescent="0.2">
      <c r="A580" s="56">
        <v>151</v>
      </c>
      <c r="B580" s="57">
        <f>PRRAS!C592</f>
        <v>579</v>
      </c>
      <c r="C580" s="57">
        <f>PRRAS!D592</f>
        <v>0</v>
      </c>
      <c r="D580" s="57">
        <f>PRRAS!E592</f>
        <v>0</v>
      </c>
      <c r="E580" s="57">
        <v>0</v>
      </c>
      <c r="F580" s="57">
        <v>0</v>
      </c>
      <c r="G580" s="58">
        <f t="shared" si="18"/>
        <v>0</v>
      </c>
      <c r="H580" s="58">
        <f t="shared" si="19"/>
        <v>0</v>
      </c>
      <c r="I580" s="59"/>
    </row>
    <row r="581" spans="1:9" x14ac:dyDescent="0.2">
      <c r="A581" s="56">
        <v>151</v>
      </c>
      <c r="B581" s="57">
        <f>PRRAS!C593</f>
        <v>580</v>
      </c>
      <c r="C581" s="57">
        <f>PRRAS!D593</f>
        <v>0</v>
      </c>
      <c r="D581" s="57">
        <f>PRRAS!E593</f>
        <v>0</v>
      </c>
      <c r="E581" s="57">
        <v>0</v>
      </c>
      <c r="F581" s="57">
        <v>0</v>
      </c>
      <c r="G581" s="58">
        <f t="shared" si="18"/>
        <v>0</v>
      </c>
      <c r="H581" s="58">
        <f t="shared" si="19"/>
        <v>0</v>
      </c>
      <c r="I581" s="59"/>
    </row>
    <row r="582" spans="1:9" x14ac:dyDescent="0.2">
      <c r="A582" s="56">
        <v>151</v>
      </c>
      <c r="B582" s="57">
        <f>PRRAS!C594</f>
        <v>581</v>
      </c>
      <c r="C582" s="57">
        <f>PRRAS!D594</f>
        <v>0</v>
      </c>
      <c r="D582" s="57">
        <f>PRRAS!E594</f>
        <v>0</v>
      </c>
      <c r="E582" s="57">
        <v>0</v>
      </c>
      <c r="F582" s="57">
        <v>0</v>
      </c>
      <c r="G582" s="58">
        <f t="shared" si="18"/>
        <v>0</v>
      </c>
      <c r="H582" s="58">
        <f t="shared" si="19"/>
        <v>0</v>
      </c>
      <c r="I582" s="59"/>
    </row>
    <row r="583" spans="1:9" x14ac:dyDescent="0.2">
      <c r="A583" s="56">
        <v>151</v>
      </c>
      <c r="B583" s="57">
        <f>PRRAS!C595</f>
        <v>582</v>
      </c>
      <c r="C583" s="57">
        <f>PRRAS!D595</f>
        <v>0</v>
      </c>
      <c r="D583" s="57">
        <f>PRRAS!E595</f>
        <v>0</v>
      </c>
      <c r="E583" s="57">
        <v>0</v>
      </c>
      <c r="F583" s="57">
        <v>0</v>
      </c>
      <c r="G583" s="58">
        <f t="shared" si="18"/>
        <v>0</v>
      </c>
      <c r="H583" s="58">
        <f t="shared" si="19"/>
        <v>0</v>
      </c>
      <c r="I583" s="59"/>
    </row>
    <row r="584" spans="1:9" x14ac:dyDescent="0.2">
      <c r="A584" s="56">
        <v>151</v>
      </c>
      <c r="B584" s="57">
        <f>PRRAS!C596</f>
        <v>583</v>
      </c>
      <c r="C584" s="57">
        <f>PRRAS!D596</f>
        <v>0</v>
      </c>
      <c r="D584" s="57">
        <f>PRRAS!E596</f>
        <v>0</v>
      </c>
      <c r="E584" s="57">
        <v>0</v>
      </c>
      <c r="F584" s="57">
        <v>0</v>
      </c>
      <c r="G584" s="58">
        <f t="shared" si="18"/>
        <v>0</v>
      </c>
      <c r="H584" s="58">
        <f t="shared" si="19"/>
        <v>0</v>
      </c>
      <c r="I584" s="59"/>
    </row>
    <row r="585" spans="1:9" x14ac:dyDescent="0.2">
      <c r="A585" s="56">
        <v>151</v>
      </c>
      <c r="B585" s="57">
        <f>PRRAS!C597</f>
        <v>584</v>
      </c>
      <c r="C585" s="57">
        <f>PRRAS!D597</f>
        <v>0</v>
      </c>
      <c r="D585" s="57">
        <f>PRRAS!E597</f>
        <v>0</v>
      </c>
      <c r="E585" s="57">
        <v>0</v>
      </c>
      <c r="F585" s="57">
        <v>0</v>
      </c>
      <c r="G585" s="58">
        <f t="shared" si="18"/>
        <v>0</v>
      </c>
      <c r="H585" s="58">
        <f t="shared" si="19"/>
        <v>0</v>
      </c>
      <c r="I585" s="59"/>
    </row>
    <row r="586" spans="1:9" x14ac:dyDescent="0.2">
      <c r="A586" s="56">
        <v>151</v>
      </c>
      <c r="B586" s="57">
        <f>PRRAS!C598</f>
        <v>585</v>
      </c>
      <c r="C586" s="57">
        <f>PRRAS!D598</f>
        <v>0</v>
      </c>
      <c r="D586" s="57">
        <f>PRRAS!E598</f>
        <v>0</v>
      </c>
      <c r="E586" s="57">
        <v>0</v>
      </c>
      <c r="F586" s="57">
        <v>0</v>
      </c>
      <c r="G586" s="58">
        <f t="shared" si="18"/>
        <v>0</v>
      </c>
      <c r="H586" s="58">
        <f t="shared" si="19"/>
        <v>0</v>
      </c>
      <c r="I586" s="59"/>
    </row>
    <row r="587" spans="1:9" x14ac:dyDescent="0.2">
      <c r="A587" s="56">
        <v>151</v>
      </c>
      <c r="B587" s="57">
        <f>PRRAS!C599</f>
        <v>586</v>
      </c>
      <c r="C587" s="57">
        <f>PRRAS!D599</f>
        <v>0</v>
      </c>
      <c r="D587" s="57">
        <f>PRRAS!E599</f>
        <v>0</v>
      </c>
      <c r="E587" s="57">
        <v>0</v>
      </c>
      <c r="F587" s="57">
        <v>0</v>
      </c>
      <c r="G587" s="58">
        <f t="shared" si="18"/>
        <v>0</v>
      </c>
      <c r="H587" s="58">
        <f t="shared" si="19"/>
        <v>0</v>
      </c>
      <c r="I587" s="59"/>
    </row>
    <row r="588" spans="1:9" x14ac:dyDescent="0.2">
      <c r="A588" s="56">
        <v>151</v>
      </c>
      <c r="B588" s="57">
        <f>PRRAS!C600</f>
        <v>587</v>
      </c>
      <c r="C588" s="57">
        <f>PRRAS!D600</f>
        <v>0</v>
      </c>
      <c r="D588" s="57">
        <f>PRRAS!E600</f>
        <v>0</v>
      </c>
      <c r="E588" s="57">
        <v>0</v>
      </c>
      <c r="F588" s="57">
        <v>0</v>
      </c>
      <c r="G588" s="58">
        <f t="shared" si="18"/>
        <v>0</v>
      </c>
      <c r="H588" s="58">
        <f t="shared" si="19"/>
        <v>0</v>
      </c>
      <c r="I588" s="59"/>
    </row>
    <row r="589" spans="1:9" x14ac:dyDescent="0.2">
      <c r="A589" s="56">
        <v>151</v>
      </c>
      <c r="B589" s="57">
        <f>PRRAS!C601</f>
        <v>588</v>
      </c>
      <c r="C589" s="57">
        <f>PRRAS!D601</f>
        <v>0</v>
      </c>
      <c r="D589" s="57">
        <f>PRRAS!E601</f>
        <v>0</v>
      </c>
      <c r="E589" s="57">
        <v>0</v>
      </c>
      <c r="F589" s="57">
        <v>0</v>
      </c>
      <c r="G589" s="58">
        <f t="shared" si="18"/>
        <v>0</v>
      </c>
      <c r="H589" s="58">
        <f t="shared" si="19"/>
        <v>0</v>
      </c>
      <c r="I589" s="59"/>
    </row>
    <row r="590" spans="1:9" x14ac:dyDescent="0.2">
      <c r="A590" s="56">
        <v>151</v>
      </c>
      <c r="B590" s="57">
        <f>PRRAS!C602</f>
        <v>589</v>
      </c>
      <c r="C590" s="57">
        <f>PRRAS!D602</f>
        <v>0</v>
      </c>
      <c r="D590" s="57">
        <f>PRRAS!E602</f>
        <v>0</v>
      </c>
      <c r="E590" s="57">
        <v>0</v>
      </c>
      <c r="F590" s="57">
        <v>0</v>
      </c>
      <c r="G590" s="58">
        <f t="shared" si="18"/>
        <v>0</v>
      </c>
      <c r="H590" s="58">
        <f t="shared" si="19"/>
        <v>0</v>
      </c>
      <c r="I590" s="59"/>
    </row>
    <row r="591" spans="1:9" x14ac:dyDescent="0.2">
      <c r="A591" s="56">
        <v>151</v>
      </c>
      <c r="B591" s="57">
        <f>PRRAS!C603</f>
        <v>590</v>
      </c>
      <c r="C591" s="57">
        <f>PRRAS!D603</f>
        <v>0</v>
      </c>
      <c r="D591" s="57">
        <f>PRRAS!E603</f>
        <v>0</v>
      </c>
      <c r="E591" s="57">
        <v>0</v>
      </c>
      <c r="F591" s="57">
        <v>0</v>
      </c>
      <c r="G591" s="58">
        <f t="shared" si="18"/>
        <v>0</v>
      </c>
      <c r="H591" s="58">
        <f t="shared" si="19"/>
        <v>0</v>
      </c>
      <c r="I591" s="59"/>
    </row>
    <row r="592" spans="1:9" x14ac:dyDescent="0.2">
      <c r="A592" s="56">
        <v>151</v>
      </c>
      <c r="B592" s="57">
        <f>PRRAS!C604</f>
        <v>591</v>
      </c>
      <c r="C592" s="57">
        <f>PRRAS!D604</f>
        <v>0</v>
      </c>
      <c r="D592" s="57">
        <f>PRRAS!E604</f>
        <v>0</v>
      </c>
      <c r="E592" s="57">
        <v>0</v>
      </c>
      <c r="F592" s="57">
        <v>0</v>
      </c>
      <c r="G592" s="58">
        <f t="shared" si="18"/>
        <v>0</v>
      </c>
      <c r="H592" s="58">
        <f t="shared" si="19"/>
        <v>0</v>
      </c>
      <c r="I592" s="59"/>
    </row>
    <row r="593" spans="1:9" x14ac:dyDescent="0.2">
      <c r="A593" s="56">
        <v>151</v>
      </c>
      <c r="B593" s="57">
        <f>PRRAS!C605</f>
        <v>592</v>
      </c>
      <c r="C593" s="57">
        <f>PRRAS!D605</f>
        <v>0</v>
      </c>
      <c r="D593" s="57">
        <f>PRRAS!E605</f>
        <v>0</v>
      </c>
      <c r="E593" s="57">
        <v>0</v>
      </c>
      <c r="F593" s="57">
        <v>0</v>
      </c>
      <c r="G593" s="58">
        <f t="shared" si="18"/>
        <v>0</v>
      </c>
      <c r="H593" s="58">
        <f t="shared" si="19"/>
        <v>0</v>
      </c>
      <c r="I593" s="59"/>
    </row>
    <row r="594" spans="1:9" x14ac:dyDescent="0.2">
      <c r="A594" s="56">
        <v>151</v>
      </c>
      <c r="B594" s="57">
        <f>PRRAS!C606</f>
        <v>593</v>
      </c>
      <c r="C594" s="57">
        <f>PRRAS!D606</f>
        <v>0</v>
      </c>
      <c r="D594" s="57">
        <f>PRRAS!E606</f>
        <v>0</v>
      </c>
      <c r="E594" s="57">
        <v>0</v>
      </c>
      <c r="F594" s="57">
        <v>0</v>
      </c>
      <c r="G594" s="58">
        <f t="shared" si="18"/>
        <v>0</v>
      </c>
      <c r="H594" s="58">
        <f t="shared" si="19"/>
        <v>0</v>
      </c>
      <c r="I594" s="59"/>
    </row>
    <row r="595" spans="1:9" x14ac:dyDescent="0.2">
      <c r="A595" s="56">
        <v>151</v>
      </c>
      <c r="B595" s="57">
        <f>PRRAS!C607</f>
        <v>594</v>
      </c>
      <c r="C595" s="57">
        <f>PRRAS!D607</f>
        <v>0</v>
      </c>
      <c r="D595" s="57">
        <f>PRRAS!E607</f>
        <v>0</v>
      </c>
      <c r="E595" s="57">
        <v>0</v>
      </c>
      <c r="F595" s="57">
        <v>0</v>
      </c>
      <c r="G595" s="58">
        <f t="shared" si="18"/>
        <v>0</v>
      </c>
      <c r="H595" s="58">
        <f t="shared" si="19"/>
        <v>0</v>
      </c>
      <c r="I595" s="59"/>
    </row>
    <row r="596" spans="1:9" x14ac:dyDescent="0.2">
      <c r="A596" s="56">
        <v>151</v>
      </c>
      <c r="B596" s="57">
        <f>PRRAS!C608</f>
        <v>595</v>
      </c>
      <c r="C596" s="57">
        <f>PRRAS!D608</f>
        <v>0</v>
      </c>
      <c r="D596" s="57">
        <f>PRRAS!E608</f>
        <v>0</v>
      </c>
      <c r="E596" s="57">
        <v>0</v>
      </c>
      <c r="F596" s="57">
        <v>0</v>
      </c>
      <c r="G596" s="58">
        <f t="shared" si="18"/>
        <v>0</v>
      </c>
      <c r="H596" s="58">
        <f t="shared" si="19"/>
        <v>0</v>
      </c>
      <c r="I596" s="59"/>
    </row>
    <row r="597" spans="1:9" x14ac:dyDescent="0.2">
      <c r="A597" s="56">
        <v>151</v>
      </c>
      <c r="B597" s="57">
        <f>PRRAS!C609</f>
        <v>596</v>
      </c>
      <c r="C597" s="57">
        <f>PRRAS!D609</f>
        <v>0</v>
      </c>
      <c r="D597" s="57">
        <f>PRRAS!E609</f>
        <v>0</v>
      </c>
      <c r="E597" s="57">
        <v>0</v>
      </c>
      <c r="F597" s="57">
        <v>0</v>
      </c>
      <c r="G597" s="58">
        <f t="shared" si="18"/>
        <v>0</v>
      </c>
      <c r="H597" s="58">
        <f t="shared" si="19"/>
        <v>0</v>
      </c>
      <c r="I597" s="59"/>
    </row>
    <row r="598" spans="1:9" x14ac:dyDescent="0.2">
      <c r="A598" s="56">
        <v>151</v>
      </c>
      <c r="B598" s="57">
        <f>PRRAS!C610</f>
        <v>597</v>
      </c>
      <c r="C598" s="57">
        <f>PRRAS!D610</f>
        <v>0</v>
      </c>
      <c r="D598" s="57">
        <f>PRRAS!E610</f>
        <v>0</v>
      </c>
      <c r="E598" s="57">
        <v>0</v>
      </c>
      <c r="F598" s="57">
        <v>0</v>
      </c>
      <c r="G598" s="58">
        <f t="shared" si="18"/>
        <v>0</v>
      </c>
      <c r="H598" s="58">
        <f t="shared" si="19"/>
        <v>0</v>
      </c>
      <c r="I598" s="59"/>
    </row>
    <row r="599" spans="1:9" x14ac:dyDescent="0.2">
      <c r="A599" s="56">
        <v>151</v>
      </c>
      <c r="B599" s="57">
        <f>PRRAS!C611</f>
        <v>598</v>
      </c>
      <c r="C599" s="57">
        <f>PRRAS!D611</f>
        <v>0</v>
      </c>
      <c r="D599" s="57">
        <f>PRRAS!E611</f>
        <v>0</v>
      </c>
      <c r="E599" s="57">
        <v>0</v>
      </c>
      <c r="F599" s="57">
        <v>0</v>
      </c>
      <c r="G599" s="58">
        <f t="shared" si="18"/>
        <v>0</v>
      </c>
      <c r="H599" s="58">
        <f t="shared" si="19"/>
        <v>0</v>
      </c>
      <c r="I599" s="59"/>
    </row>
    <row r="600" spans="1:9" x14ac:dyDescent="0.2">
      <c r="A600" s="56">
        <v>151</v>
      </c>
      <c r="B600" s="57">
        <f>PRRAS!C612</f>
        <v>599</v>
      </c>
      <c r="C600" s="57">
        <f>PRRAS!D612</f>
        <v>0</v>
      </c>
      <c r="D600" s="57">
        <f>PRRAS!E612</f>
        <v>0</v>
      </c>
      <c r="E600" s="57">
        <v>0</v>
      </c>
      <c r="F600" s="57">
        <v>0</v>
      </c>
      <c r="G600" s="58">
        <f t="shared" si="18"/>
        <v>0</v>
      </c>
      <c r="H600" s="58">
        <f t="shared" si="19"/>
        <v>0</v>
      </c>
      <c r="I600" s="59"/>
    </row>
    <row r="601" spans="1:9" x14ac:dyDescent="0.2">
      <c r="A601" s="56">
        <v>151</v>
      </c>
      <c r="B601" s="57">
        <f>PRRAS!C613</f>
        <v>600</v>
      </c>
      <c r="C601" s="57">
        <f>PRRAS!D613</f>
        <v>0</v>
      </c>
      <c r="D601" s="57">
        <f>PRRAS!E613</f>
        <v>0</v>
      </c>
      <c r="E601" s="57">
        <v>0</v>
      </c>
      <c r="F601" s="57">
        <v>0</v>
      </c>
      <c r="G601" s="58">
        <f t="shared" si="18"/>
        <v>0</v>
      </c>
      <c r="H601" s="58">
        <f t="shared" si="19"/>
        <v>0</v>
      </c>
      <c r="I601" s="59"/>
    </row>
    <row r="602" spans="1:9" x14ac:dyDescent="0.2">
      <c r="A602" s="56">
        <v>151</v>
      </c>
      <c r="B602" s="57">
        <f>PRRAS!C614</f>
        <v>601</v>
      </c>
      <c r="C602" s="57">
        <f>PRRAS!D614</f>
        <v>0</v>
      </c>
      <c r="D602" s="57">
        <f>PRRAS!E614</f>
        <v>0</v>
      </c>
      <c r="E602" s="57">
        <v>0</v>
      </c>
      <c r="F602" s="57">
        <v>0</v>
      </c>
      <c r="G602" s="58">
        <f t="shared" si="18"/>
        <v>0</v>
      </c>
      <c r="H602" s="58">
        <f t="shared" si="19"/>
        <v>0</v>
      </c>
      <c r="I602" s="59"/>
    </row>
    <row r="603" spans="1:9" x14ac:dyDescent="0.2">
      <c r="A603" s="56">
        <v>151</v>
      </c>
      <c r="B603" s="57">
        <f>PRRAS!C615</f>
        <v>602</v>
      </c>
      <c r="C603" s="57">
        <f>PRRAS!D615</f>
        <v>0</v>
      </c>
      <c r="D603" s="57">
        <f>PRRAS!E615</f>
        <v>0</v>
      </c>
      <c r="E603" s="57">
        <v>0</v>
      </c>
      <c r="F603" s="57">
        <v>0</v>
      </c>
      <c r="G603" s="58">
        <f t="shared" si="18"/>
        <v>0</v>
      </c>
      <c r="H603" s="58">
        <f t="shared" si="19"/>
        <v>0</v>
      </c>
      <c r="I603" s="59"/>
    </row>
    <row r="604" spans="1:9" x14ac:dyDescent="0.2">
      <c r="A604" s="56">
        <v>151</v>
      </c>
      <c r="B604" s="57">
        <f>PRRAS!C616</f>
        <v>603</v>
      </c>
      <c r="C604" s="57">
        <f>PRRAS!D616</f>
        <v>0</v>
      </c>
      <c r="D604" s="57">
        <f>PRRAS!E616</f>
        <v>0</v>
      </c>
      <c r="E604" s="57">
        <v>0</v>
      </c>
      <c r="F604" s="57">
        <v>0</v>
      </c>
      <c r="G604" s="58">
        <f t="shared" si="18"/>
        <v>0</v>
      </c>
      <c r="H604" s="58">
        <f t="shared" si="19"/>
        <v>0</v>
      </c>
      <c r="I604" s="59"/>
    </row>
    <row r="605" spans="1:9" x14ac:dyDescent="0.2">
      <c r="A605" s="56">
        <v>151</v>
      </c>
      <c r="B605" s="57">
        <f>PRRAS!C617</f>
        <v>604</v>
      </c>
      <c r="C605" s="57">
        <f>PRRAS!D617</f>
        <v>0</v>
      </c>
      <c r="D605" s="57">
        <f>PRRAS!E617</f>
        <v>0</v>
      </c>
      <c r="E605" s="57">
        <v>0</v>
      </c>
      <c r="F605" s="57">
        <v>0</v>
      </c>
      <c r="G605" s="58">
        <f t="shared" si="18"/>
        <v>0</v>
      </c>
      <c r="H605" s="58">
        <f t="shared" si="19"/>
        <v>0</v>
      </c>
      <c r="I605" s="59"/>
    </row>
    <row r="606" spans="1:9" x14ac:dyDescent="0.2">
      <c r="A606" s="56">
        <v>151</v>
      </c>
      <c r="B606" s="57">
        <f>PRRAS!C618</f>
        <v>605</v>
      </c>
      <c r="C606" s="57">
        <f>PRRAS!D618</f>
        <v>0</v>
      </c>
      <c r="D606" s="57">
        <f>PRRAS!E618</f>
        <v>0</v>
      </c>
      <c r="E606" s="57">
        <v>0</v>
      </c>
      <c r="F606" s="57">
        <v>0</v>
      </c>
      <c r="G606" s="58">
        <f t="shared" si="18"/>
        <v>0</v>
      </c>
      <c r="H606" s="58">
        <f t="shared" si="19"/>
        <v>0</v>
      </c>
      <c r="I606" s="59"/>
    </row>
    <row r="607" spans="1:9" x14ac:dyDescent="0.2">
      <c r="A607" s="56">
        <v>151</v>
      </c>
      <c r="B607" s="57">
        <f>PRRAS!C619</f>
        <v>606</v>
      </c>
      <c r="C607" s="57">
        <f>PRRAS!D619</f>
        <v>0</v>
      </c>
      <c r="D607" s="57">
        <f>PRRAS!E619</f>
        <v>0</v>
      </c>
      <c r="E607" s="57">
        <v>0</v>
      </c>
      <c r="F607" s="57">
        <v>0</v>
      </c>
      <c r="G607" s="58">
        <f t="shared" si="18"/>
        <v>0</v>
      </c>
      <c r="H607" s="58">
        <f t="shared" si="19"/>
        <v>0</v>
      </c>
      <c r="I607" s="59"/>
    </row>
    <row r="608" spans="1:9" x14ac:dyDescent="0.2">
      <c r="A608" s="56">
        <v>151</v>
      </c>
      <c r="B608" s="57">
        <f>PRRAS!C620</f>
        <v>607</v>
      </c>
      <c r="C608" s="57">
        <f>PRRAS!D620</f>
        <v>0</v>
      </c>
      <c r="D608" s="57">
        <f>PRRAS!E620</f>
        <v>0</v>
      </c>
      <c r="E608" s="57">
        <v>0</v>
      </c>
      <c r="F608" s="57">
        <v>0</v>
      </c>
      <c r="G608" s="58">
        <f t="shared" si="18"/>
        <v>0</v>
      </c>
      <c r="H608" s="58">
        <f t="shared" si="19"/>
        <v>0</v>
      </c>
      <c r="I608" s="59"/>
    </row>
    <row r="609" spans="1:9" x14ac:dyDescent="0.2">
      <c r="A609" s="56">
        <v>151</v>
      </c>
      <c r="B609" s="57">
        <f>PRRAS!C621</f>
        <v>608</v>
      </c>
      <c r="C609" s="57">
        <f>PRRAS!D621</f>
        <v>0</v>
      </c>
      <c r="D609" s="57">
        <f>PRRAS!E621</f>
        <v>0</v>
      </c>
      <c r="E609" s="57">
        <v>0</v>
      </c>
      <c r="F609" s="57">
        <v>0</v>
      </c>
      <c r="G609" s="58">
        <f t="shared" si="18"/>
        <v>0</v>
      </c>
      <c r="H609" s="58">
        <f t="shared" si="19"/>
        <v>0</v>
      </c>
      <c r="I609" s="59"/>
    </row>
    <row r="610" spans="1:9" x14ac:dyDescent="0.2">
      <c r="A610" s="56">
        <v>151</v>
      </c>
      <c r="B610" s="57">
        <f>PRRAS!C622</f>
        <v>609</v>
      </c>
      <c r="C610" s="57">
        <f>PRRAS!D622</f>
        <v>0</v>
      </c>
      <c r="D610" s="57">
        <f>PRRAS!E622</f>
        <v>0</v>
      </c>
      <c r="E610" s="57">
        <v>0</v>
      </c>
      <c r="F610" s="57">
        <v>0</v>
      </c>
      <c r="G610" s="58">
        <f t="shared" si="18"/>
        <v>0</v>
      </c>
      <c r="H610" s="58">
        <f t="shared" si="19"/>
        <v>0</v>
      </c>
      <c r="I610" s="59"/>
    </row>
    <row r="611" spans="1:9" x14ac:dyDescent="0.2">
      <c r="A611" s="56">
        <v>151</v>
      </c>
      <c r="B611" s="57">
        <f>PRRAS!C623</f>
        <v>610</v>
      </c>
      <c r="C611" s="57">
        <f>PRRAS!D623</f>
        <v>0</v>
      </c>
      <c r="D611" s="57">
        <f>PRRAS!E623</f>
        <v>0</v>
      </c>
      <c r="E611" s="57">
        <v>0</v>
      </c>
      <c r="F611" s="57">
        <v>0</v>
      </c>
      <c r="G611" s="58">
        <f t="shared" si="18"/>
        <v>0</v>
      </c>
      <c r="H611" s="58">
        <f t="shared" si="19"/>
        <v>0</v>
      </c>
      <c r="I611" s="59"/>
    </row>
    <row r="612" spans="1:9" x14ac:dyDescent="0.2">
      <c r="A612" s="56">
        <v>151</v>
      </c>
      <c r="B612" s="57">
        <f>PRRAS!C624</f>
        <v>611</v>
      </c>
      <c r="C612" s="57">
        <f>PRRAS!D624</f>
        <v>0</v>
      </c>
      <c r="D612" s="57">
        <f>PRRAS!E624</f>
        <v>0</v>
      </c>
      <c r="E612" s="57">
        <v>0</v>
      </c>
      <c r="F612" s="57">
        <v>0</v>
      </c>
      <c r="G612" s="58">
        <f t="shared" si="18"/>
        <v>0</v>
      </c>
      <c r="H612" s="58">
        <f t="shared" si="19"/>
        <v>0</v>
      </c>
      <c r="I612" s="59"/>
    </row>
    <row r="613" spans="1:9" x14ac:dyDescent="0.2">
      <c r="A613" s="56">
        <v>151</v>
      </c>
      <c r="B613" s="57">
        <f>PRRAS!C625</f>
        <v>612</v>
      </c>
      <c r="C613" s="57">
        <f>PRRAS!D625</f>
        <v>0</v>
      </c>
      <c r="D613" s="57">
        <f>PRRAS!E625</f>
        <v>0</v>
      </c>
      <c r="E613" s="57">
        <v>0</v>
      </c>
      <c r="F613" s="57">
        <v>0</v>
      </c>
      <c r="G613" s="58">
        <f t="shared" si="18"/>
        <v>0</v>
      </c>
      <c r="H613" s="58">
        <f t="shared" si="19"/>
        <v>0</v>
      </c>
      <c r="I613" s="59"/>
    </row>
    <row r="614" spans="1:9" x14ac:dyDescent="0.2">
      <c r="A614" s="56">
        <v>151</v>
      </c>
      <c r="B614" s="57">
        <f>PRRAS!C626</f>
        <v>613</v>
      </c>
      <c r="C614" s="57">
        <f>PRRAS!D626</f>
        <v>0</v>
      </c>
      <c r="D614" s="57">
        <f>PRRAS!E626</f>
        <v>0</v>
      </c>
      <c r="E614" s="57">
        <v>0</v>
      </c>
      <c r="F614" s="57">
        <v>0</v>
      </c>
      <c r="G614" s="58">
        <f t="shared" si="18"/>
        <v>0</v>
      </c>
      <c r="H614" s="58">
        <f t="shared" si="19"/>
        <v>0</v>
      </c>
      <c r="I614" s="59"/>
    </row>
    <row r="615" spans="1:9" x14ac:dyDescent="0.2">
      <c r="A615" s="56">
        <v>151</v>
      </c>
      <c r="B615" s="57">
        <f>PRRAS!C627</f>
        <v>614</v>
      </c>
      <c r="C615" s="57">
        <f>PRRAS!D627</f>
        <v>0</v>
      </c>
      <c r="D615" s="57">
        <f>PRRAS!E627</f>
        <v>0</v>
      </c>
      <c r="E615" s="57">
        <v>0</v>
      </c>
      <c r="F615" s="57">
        <v>0</v>
      </c>
      <c r="G615" s="58">
        <f t="shared" si="18"/>
        <v>0</v>
      </c>
      <c r="H615" s="58">
        <f t="shared" si="19"/>
        <v>0</v>
      </c>
      <c r="I615" s="59"/>
    </row>
    <row r="616" spans="1:9" x14ac:dyDescent="0.2">
      <c r="A616" s="56">
        <v>151</v>
      </c>
      <c r="B616" s="57">
        <f>PRRAS!C628</f>
        <v>615</v>
      </c>
      <c r="C616" s="57">
        <f>PRRAS!D628</f>
        <v>0</v>
      </c>
      <c r="D616" s="57">
        <f>PRRAS!E628</f>
        <v>0</v>
      </c>
      <c r="E616" s="57">
        <v>0</v>
      </c>
      <c r="F616" s="57">
        <v>0</v>
      </c>
      <c r="G616" s="58">
        <f t="shared" si="18"/>
        <v>0</v>
      </c>
      <c r="H616" s="58">
        <f t="shared" si="19"/>
        <v>0</v>
      </c>
      <c r="I616" s="59"/>
    </row>
    <row r="617" spans="1:9" x14ac:dyDescent="0.2">
      <c r="A617" s="56">
        <v>151</v>
      </c>
      <c r="B617" s="57">
        <f>PRRAS!C629</f>
        <v>616</v>
      </c>
      <c r="C617" s="57">
        <f>PRRAS!D629</f>
        <v>0</v>
      </c>
      <c r="D617" s="57">
        <f>PRRAS!E629</f>
        <v>0</v>
      </c>
      <c r="E617" s="57">
        <v>0</v>
      </c>
      <c r="F617" s="57">
        <v>0</v>
      </c>
      <c r="G617" s="58">
        <f t="shared" si="18"/>
        <v>0</v>
      </c>
      <c r="H617" s="58">
        <f t="shared" si="19"/>
        <v>0</v>
      </c>
      <c r="I617" s="59"/>
    </row>
    <row r="618" spans="1:9" x14ac:dyDescent="0.2">
      <c r="A618" s="56">
        <v>151</v>
      </c>
      <c r="B618" s="57">
        <f>PRRAS!C630</f>
        <v>617</v>
      </c>
      <c r="C618" s="57">
        <f>PRRAS!D630</f>
        <v>0</v>
      </c>
      <c r="D618" s="57">
        <f>PRRAS!E630</f>
        <v>0</v>
      </c>
      <c r="E618" s="57">
        <v>0</v>
      </c>
      <c r="F618" s="57">
        <v>0</v>
      </c>
      <c r="G618" s="58">
        <f t="shared" si="18"/>
        <v>0</v>
      </c>
      <c r="H618" s="58">
        <f t="shared" si="19"/>
        <v>0</v>
      </c>
      <c r="I618" s="59"/>
    </row>
    <row r="619" spans="1:9" x14ac:dyDescent="0.2">
      <c r="A619" s="56">
        <v>151</v>
      </c>
      <c r="B619" s="57">
        <f>PRRAS!C631</f>
        <v>618</v>
      </c>
      <c r="C619" s="57">
        <f>PRRAS!D631</f>
        <v>0</v>
      </c>
      <c r="D619" s="57">
        <f>PRRAS!E631</f>
        <v>0</v>
      </c>
      <c r="E619" s="57">
        <v>0</v>
      </c>
      <c r="F619" s="57">
        <v>0</v>
      </c>
      <c r="G619" s="58">
        <f t="shared" si="18"/>
        <v>0</v>
      </c>
      <c r="H619" s="58">
        <f t="shared" si="19"/>
        <v>0</v>
      </c>
      <c r="I619" s="59"/>
    </row>
    <row r="620" spans="1:9" x14ac:dyDescent="0.2">
      <c r="A620" s="56">
        <v>151</v>
      </c>
      <c r="B620" s="57">
        <f>PRRAS!C632</f>
        <v>619</v>
      </c>
      <c r="C620" s="57">
        <f>PRRAS!D632</f>
        <v>0</v>
      </c>
      <c r="D620" s="57">
        <f>PRRAS!E632</f>
        <v>0</v>
      </c>
      <c r="E620" s="57">
        <v>0</v>
      </c>
      <c r="F620" s="57">
        <v>0</v>
      </c>
      <c r="G620" s="58">
        <f t="shared" si="18"/>
        <v>0</v>
      </c>
      <c r="H620" s="58">
        <f t="shared" si="19"/>
        <v>0</v>
      </c>
      <c r="I620" s="59"/>
    </row>
    <row r="621" spans="1:9" x14ac:dyDescent="0.2">
      <c r="A621" s="56">
        <v>151</v>
      </c>
      <c r="B621" s="57">
        <f>PRRAS!C633</f>
        <v>620</v>
      </c>
      <c r="C621" s="57">
        <f>PRRAS!D633</f>
        <v>0</v>
      </c>
      <c r="D621" s="57">
        <f>PRRAS!E633</f>
        <v>0</v>
      </c>
      <c r="E621" s="57">
        <v>0</v>
      </c>
      <c r="F621" s="57">
        <v>0</v>
      </c>
      <c r="G621" s="58">
        <f t="shared" si="18"/>
        <v>0</v>
      </c>
      <c r="H621" s="58">
        <f t="shared" si="19"/>
        <v>0</v>
      </c>
      <c r="I621" s="59"/>
    </row>
    <row r="622" spans="1:9" x14ac:dyDescent="0.2">
      <c r="A622" s="56">
        <v>151</v>
      </c>
      <c r="B622" s="57">
        <f>PRRAS!C634</f>
        <v>621</v>
      </c>
      <c r="C622" s="57">
        <f>PRRAS!D634</f>
        <v>0</v>
      </c>
      <c r="D622" s="57">
        <f>PRRAS!E634</f>
        <v>0</v>
      </c>
      <c r="E622" s="57">
        <v>0</v>
      </c>
      <c r="F622" s="57">
        <v>0</v>
      </c>
      <c r="G622" s="58">
        <f t="shared" si="18"/>
        <v>0</v>
      </c>
      <c r="H622" s="58">
        <f t="shared" si="19"/>
        <v>0</v>
      </c>
      <c r="I622" s="59"/>
    </row>
    <row r="623" spans="1:9" x14ac:dyDescent="0.2">
      <c r="A623" s="56">
        <v>151</v>
      </c>
      <c r="B623" s="57">
        <f>PRRAS!C635</f>
        <v>622</v>
      </c>
      <c r="C623" s="57">
        <f>PRRAS!D635</f>
        <v>0</v>
      </c>
      <c r="D623" s="57">
        <f>PRRAS!E635</f>
        <v>0</v>
      </c>
      <c r="E623" s="57">
        <v>0</v>
      </c>
      <c r="F623" s="57">
        <v>0</v>
      </c>
      <c r="G623" s="58">
        <f t="shared" si="18"/>
        <v>0</v>
      </c>
      <c r="H623" s="58">
        <f t="shared" si="19"/>
        <v>0</v>
      </c>
      <c r="I623" s="59"/>
    </row>
    <row r="624" spans="1:9" x14ac:dyDescent="0.2">
      <c r="A624" s="56">
        <v>151</v>
      </c>
      <c r="B624" s="57">
        <f>PRRAS!C636</f>
        <v>623</v>
      </c>
      <c r="C624" s="57">
        <f>PRRAS!D636</f>
        <v>0</v>
      </c>
      <c r="D624" s="57">
        <f>PRRAS!E636</f>
        <v>0</v>
      </c>
      <c r="E624" s="57">
        <v>0</v>
      </c>
      <c r="F624" s="57">
        <v>0</v>
      </c>
      <c r="G624" s="58">
        <f t="shared" si="18"/>
        <v>0</v>
      </c>
      <c r="H624" s="58">
        <f t="shared" si="19"/>
        <v>0</v>
      </c>
      <c r="I624" s="59"/>
    </row>
    <row r="625" spans="1:9" x14ac:dyDescent="0.2">
      <c r="A625" s="56">
        <v>151</v>
      </c>
      <c r="B625" s="57">
        <f>PRRAS!C637</f>
        <v>624</v>
      </c>
      <c r="C625" s="57">
        <f>PRRAS!D637</f>
        <v>0</v>
      </c>
      <c r="D625" s="57">
        <f>PRRAS!E637</f>
        <v>0</v>
      </c>
      <c r="E625" s="57">
        <v>0</v>
      </c>
      <c r="F625" s="57">
        <v>0</v>
      </c>
      <c r="G625" s="58">
        <f t="shared" si="18"/>
        <v>0</v>
      </c>
      <c r="H625" s="58">
        <f t="shared" si="19"/>
        <v>0</v>
      </c>
      <c r="I625" s="59"/>
    </row>
    <row r="626" spans="1:9" x14ac:dyDescent="0.2">
      <c r="A626" s="56">
        <v>151</v>
      </c>
      <c r="B626" s="57">
        <f>PRRAS!C638</f>
        <v>625</v>
      </c>
      <c r="C626" s="57">
        <f>PRRAS!D638</f>
        <v>0</v>
      </c>
      <c r="D626" s="57">
        <f>PRRAS!E638</f>
        <v>0</v>
      </c>
      <c r="E626" s="57">
        <v>0</v>
      </c>
      <c r="F626" s="57">
        <v>0</v>
      </c>
      <c r="G626" s="58">
        <f t="shared" si="18"/>
        <v>0</v>
      </c>
      <c r="H626" s="58">
        <f t="shared" si="19"/>
        <v>0</v>
      </c>
      <c r="I626" s="59"/>
    </row>
    <row r="627" spans="1:9" x14ac:dyDescent="0.2">
      <c r="A627" s="56">
        <v>151</v>
      </c>
      <c r="B627" s="57">
        <f>PRRAS!C639</f>
        <v>626</v>
      </c>
      <c r="C627" s="57">
        <f>PRRAS!D639</f>
        <v>0</v>
      </c>
      <c r="D627" s="57">
        <f>PRRAS!E639</f>
        <v>0</v>
      </c>
      <c r="E627" s="57">
        <v>0</v>
      </c>
      <c r="F627" s="57">
        <v>0</v>
      </c>
      <c r="G627" s="58">
        <f t="shared" si="18"/>
        <v>0</v>
      </c>
      <c r="H627" s="58">
        <f t="shared" si="19"/>
        <v>0</v>
      </c>
      <c r="I627" s="59"/>
    </row>
    <row r="628" spans="1:9" x14ac:dyDescent="0.2">
      <c r="A628" s="56">
        <v>151</v>
      </c>
      <c r="B628" s="57">
        <f>PRRAS!C640</f>
        <v>627</v>
      </c>
      <c r="C628" s="57">
        <f>PRRAS!D640</f>
        <v>0</v>
      </c>
      <c r="D628" s="57">
        <f>PRRAS!E640</f>
        <v>0</v>
      </c>
      <c r="E628" s="57">
        <v>0</v>
      </c>
      <c r="F628" s="57">
        <v>0</v>
      </c>
      <c r="G628" s="58">
        <f t="shared" si="18"/>
        <v>0</v>
      </c>
      <c r="H628" s="58">
        <f t="shared" si="19"/>
        <v>0</v>
      </c>
      <c r="I628" s="59"/>
    </row>
    <row r="629" spans="1:9" x14ac:dyDescent="0.2">
      <c r="A629" s="56">
        <v>151</v>
      </c>
      <c r="B629" s="57">
        <f>PRRAS!C641</f>
        <v>628</v>
      </c>
      <c r="C629" s="57">
        <f>PRRAS!D641</f>
        <v>0</v>
      </c>
      <c r="D629" s="57">
        <f>PRRAS!E641</f>
        <v>0</v>
      </c>
      <c r="E629" s="57">
        <v>0</v>
      </c>
      <c r="F629" s="57">
        <v>0</v>
      </c>
      <c r="G629" s="58">
        <f t="shared" si="18"/>
        <v>0</v>
      </c>
      <c r="H629" s="58">
        <f t="shared" si="19"/>
        <v>0</v>
      </c>
      <c r="I629" s="59"/>
    </row>
    <row r="630" spans="1:9" x14ac:dyDescent="0.2">
      <c r="A630" s="56">
        <v>151</v>
      </c>
      <c r="B630" s="57">
        <f>PRRAS!C642</f>
        <v>629</v>
      </c>
      <c r="C630" s="57">
        <f>PRRAS!D642</f>
        <v>3909837</v>
      </c>
      <c r="D630" s="57">
        <f>PRRAS!E642</f>
        <v>4542655</v>
      </c>
      <c r="E630" s="57">
        <v>0</v>
      </c>
      <c r="F630" s="57">
        <v>0</v>
      </c>
      <c r="G630" s="58">
        <f t="shared" si="18"/>
        <v>8173947.4630000005</v>
      </c>
      <c r="H630" s="58">
        <f t="shared" si="19"/>
        <v>0</v>
      </c>
      <c r="I630" s="59"/>
    </row>
    <row r="631" spans="1:9" x14ac:dyDescent="0.2">
      <c r="A631" s="56">
        <v>151</v>
      </c>
      <c r="B631" s="57">
        <f>PRRAS!C643</f>
        <v>630</v>
      </c>
      <c r="C631" s="57">
        <f>PRRAS!D643</f>
        <v>3667443</v>
      </c>
      <c r="D631" s="57">
        <f>PRRAS!E643</f>
        <v>4403880</v>
      </c>
      <c r="E631" s="57">
        <v>0</v>
      </c>
      <c r="F631" s="57">
        <v>0</v>
      </c>
      <c r="G631" s="58">
        <f t="shared" si="18"/>
        <v>7859377.8899999997</v>
      </c>
      <c r="H631" s="58">
        <f t="shared" si="19"/>
        <v>0</v>
      </c>
      <c r="I631" s="59"/>
    </row>
    <row r="632" spans="1:9" x14ac:dyDescent="0.2">
      <c r="A632" s="56">
        <v>151</v>
      </c>
      <c r="B632" s="57">
        <f>PRRAS!C644</f>
        <v>631</v>
      </c>
      <c r="C632" s="57">
        <f>PRRAS!D644</f>
        <v>242394</v>
      </c>
      <c r="D632" s="57">
        <f>PRRAS!E644</f>
        <v>138775</v>
      </c>
      <c r="E632" s="57">
        <v>0</v>
      </c>
      <c r="F632" s="57">
        <v>0</v>
      </c>
      <c r="G632" s="58">
        <f t="shared" si="18"/>
        <v>328084.66399999999</v>
      </c>
      <c r="H632" s="58">
        <f t="shared" si="19"/>
        <v>0</v>
      </c>
      <c r="I632" s="59"/>
    </row>
    <row r="633" spans="1:9" x14ac:dyDescent="0.2">
      <c r="A633" s="56">
        <v>151</v>
      </c>
      <c r="B633" s="57">
        <f>PRRAS!C645</f>
        <v>632</v>
      </c>
      <c r="C633" s="57">
        <f>PRRAS!D645</f>
        <v>0</v>
      </c>
      <c r="D633" s="57">
        <f>PRRAS!E645</f>
        <v>0</v>
      </c>
      <c r="E633" s="57">
        <v>0</v>
      </c>
      <c r="F633" s="57">
        <v>0</v>
      </c>
      <c r="G633" s="58">
        <f t="shared" si="18"/>
        <v>0</v>
      </c>
      <c r="H633" s="58">
        <f t="shared" si="19"/>
        <v>0</v>
      </c>
      <c r="I633" s="59"/>
    </row>
    <row r="634" spans="1:9" x14ac:dyDescent="0.2">
      <c r="A634" s="56">
        <v>151</v>
      </c>
      <c r="B634" s="57">
        <f>PRRAS!C646</f>
        <v>633</v>
      </c>
      <c r="C634" s="57">
        <f>PRRAS!D646</f>
        <v>248584</v>
      </c>
      <c r="D634" s="57">
        <f>PRRAS!E646</f>
        <v>490738</v>
      </c>
      <c r="E634" s="57">
        <v>0</v>
      </c>
      <c r="F634" s="57">
        <v>0</v>
      </c>
      <c r="G634" s="58">
        <f t="shared" si="18"/>
        <v>778627.98</v>
      </c>
      <c r="H634" s="58">
        <f t="shared" si="19"/>
        <v>0</v>
      </c>
      <c r="I634" s="59"/>
    </row>
    <row r="635" spans="1:9" x14ac:dyDescent="0.2">
      <c r="A635" s="56">
        <v>151</v>
      </c>
      <c r="B635" s="57">
        <f>PRRAS!C647</f>
        <v>634</v>
      </c>
      <c r="C635" s="57">
        <f>PRRAS!D647</f>
        <v>0</v>
      </c>
      <c r="D635" s="57">
        <f>PRRAS!E647</f>
        <v>0</v>
      </c>
      <c r="E635" s="57">
        <v>0</v>
      </c>
      <c r="F635" s="57">
        <v>0</v>
      </c>
      <c r="G635" s="58">
        <f t="shared" si="18"/>
        <v>0</v>
      </c>
      <c r="H635" s="58">
        <f t="shared" si="19"/>
        <v>0</v>
      </c>
      <c r="I635" s="59"/>
    </row>
    <row r="636" spans="1:9" x14ac:dyDescent="0.2">
      <c r="A636" s="56">
        <v>151</v>
      </c>
      <c r="B636" s="57">
        <f>PRRAS!C648</f>
        <v>635</v>
      </c>
      <c r="C636" s="57">
        <f>PRRAS!D648</f>
        <v>490978</v>
      </c>
      <c r="D636" s="57">
        <f>PRRAS!E648</f>
        <v>629513</v>
      </c>
      <c r="E636" s="57">
        <v>0</v>
      </c>
      <c r="F636" s="57">
        <v>0</v>
      </c>
      <c r="G636" s="58">
        <f t="shared" si="18"/>
        <v>1111252.54</v>
      </c>
      <c r="H636" s="58">
        <f t="shared" si="19"/>
        <v>0</v>
      </c>
      <c r="I636" s="59"/>
    </row>
    <row r="637" spans="1:9" x14ac:dyDescent="0.2">
      <c r="A637" s="56">
        <v>151</v>
      </c>
      <c r="B637" s="57">
        <f>PRRAS!C649</f>
        <v>636</v>
      </c>
      <c r="C637" s="57">
        <f>PRRAS!D649</f>
        <v>0</v>
      </c>
      <c r="D637" s="57">
        <f>PRRAS!E649</f>
        <v>0</v>
      </c>
      <c r="E637" s="57">
        <v>0</v>
      </c>
      <c r="F637" s="57">
        <v>0</v>
      </c>
      <c r="G637" s="58">
        <f t="shared" si="18"/>
        <v>0</v>
      </c>
      <c r="H637" s="58">
        <f t="shared" si="19"/>
        <v>0</v>
      </c>
      <c r="I637" s="59"/>
    </row>
    <row r="638" spans="1:9" x14ac:dyDescent="0.2">
      <c r="A638" s="56">
        <v>151</v>
      </c>
      <c r="B638" s="57">
        <f>PRRAS!C650</f>
        <v>637</v>
      </c>
      <c r="C638" s="57">
        <f>PRRAS!D650</f>
        <v>286581</v>
      </c>
      <c r="D638" s="57">
        <f>PRRAS!E650</f>
        <v>214071</v>
      </c>
      <c r="E638" s="57">
        <v>0</v>
      </c>
      <c r="F638" s="57">
        <v>0</v>
      </c>
      <c r="G638" s="58">
        <f t="shared" si="18"/>
        <v>455278.55100000004</v>
      </c>
      <c r="H638" s="58">
        <f t="shared" si="19"/>
        <v>0</v>
      </c>
      <c r="I638" s="59"/>
    </row>
    <row r="639" spans="1:9" x14ac:dyDescent="0.2">
      <c r="A639" s="56">
        <v>151</v>
      </c>
      <c r="B639" s="57">
        <f>PRRAS!C652</f>
        <v>638</v>
      </c>
      <c r="C639" s="57">
        <f>PRRAS!D652</f>
        <v>248677</v>
      </c>
      <c r="D639" s="57">
        <f>PRRAS!E652</f>
        <v>491709</v>
      </c>
      <c r="E639" s="57">
        <v>0</v>
      </c>
      <c r="F639" s="57">
        <v>0</v>
      </c>
      <c r="G639" s="58">
        <f t="shared" si="18"/>
        <v>786076.61</v>
      </c>
      <c r="H639" s="58">
        <f t="shared" si="19"/>
        <v>0</v>
      </c>
      <c r="I639" s="59"/>
    </row>
    <row r="640" spans="1:9" x14ac:dyDescent="0.2">
      <c r="A640" s="56">
        <v>151</v>
      </c>
      <c r="B640" s="57">
        <f>PRRAS!C653</f>
        <v>639</v>
      </c>
      <c r="C640" s="57">
        <f>PRRAS!D653</f>
        <v>4039960</v>
      </c>
      <c r="D640" s="57">
        <f>PRRAS!E653</f>
        <v>4879205</v>
      </c>
      <c r="E640" s="57">
        <v>0</v>
      </c>
      <c r="F640" s="57">
        <v>0</v>
      </c>
      <c r="G640" s="58">
        <f t="shared" si="18"/>
        <v>8817158.4299999997</v>
      </c>
      <c r="H640" s="58">
        <f t="shared" si="19"/>
        <v>0</v>
      </c>
      <c r="I640" s="59"/>
    </row>
    <row r="641" spans="1:9" x14ac:dyDescent="0.2">
      <c r="A641" s="56">
        <v>151</v>
      </c>
      <c r="B641" s="57">
        <f>PRRAS!C654</f>
        <v>640</v>
      </c>
      <c r="C641" s="57">
        <f>PRRAS!D654</f>
        <v>3794928</v>
      </c>
      <c r="D641" s="57">
        <f>PRRAS!E654</f>
        <v>4741397</v>
      </c>
      <c r="E641" s="57">
        <v>0</v>
      </c>
      <c r="F641" s="57">
        <v>0</v>
      </c>
      <c r="G641" s="58">
        <f t="shared" si="18"/>
        <v>8497742.0800000001</v>
      </c>
      <c r="H641" s="58">
        <f t="shared" si="19"/>
        <v>0</v>
      </c>
      <c r="I641" s="59"/>
    </row>
    <row r="642" spans="1:9" x14ac:dyDescent="0.2">
      <c r="A642" s="56">
        <v>151</v>
      </c>
      <c r="B642" s="57">
        <f>PRRAS!C655</f>
        <v>641</v>
      </c>
      <c r="C642" s="57">
        <f>PRRAS!D655</f>
        <v>493709</v>
      </c>
      <c r="D642" s="57">
        <f>PRRAS!E655</f>
        <v>629517</v>
      </c>
      <c r="E642" s="57">
        <v>0</v>
      </c>
      <c r="F642" s="57">
        <v>0</v>
      </c>
      <c r="G642" s="58">
        <f t="shared" ref="G642:G705" si="20">(B642/1000)*(C642*1+D642*2)</f>
        <v>1123508.263</v>
      </c>
      <c r="H642" s="58">
        <f t="shared" ref="H642:H705" si="21">ABS(C642-ROUND(C642,0))+ABS(D642-ROUND(D642,0))</f>
        <v>0</v>
      </c>
      <c r="I642" s="59"/>
    </row>
    <row r="643" spans="1:9" x14ac:dyDescent="0.2">
      <c r="A643" s="56">
        <v>151</v>
      </c>
      <c r="B643" s="57">
        <f>PRRAS!C656</f>
        <v>642</v>
      </c>
      <c r="C643" s="57">
        <f>PRRAS!D656</f>
        <v>0</v>
      </c>
      <c r="D643" s="57">
        <f>PRRAS!E656</f>
        <v>0</v>
      </c>
      <c r="E643" s="57">
        <v>0</v>
      </c>
      <c r="F643" s="57">
        <v>0</v>
      </c>
      <c r="G643" s="58">
        <f t="shared" si="20"/>
        <v>0</v>
      </c>
      <c r="H643" s="58">
        <f t="shared" si="21"/>
        <v>0</v>
      </c>
      <c r="I643" s="59"/>
    </row>
    <row r="644" spans="1:9" x14ac:dyDescent="0.2">
      <c r="A644" s="56">
        <v>151</v>
      </c>
      <c r="B644" s="57">
        <f>PRRAS!C657</f>
        <v>643</v>
      </c>
      <c r="C644" s="57">
        <f>PRRAS!D657</f>
        <v>20</v>
      </c>
      <c r="D644" s="57">
        <f>PRRAS!E657</f>
        <v>22</v>
      </c>
      <c r="E644" s="57">
        <v>0</v>
      </c>
      <c r="F644" s="57">
        <v>0</v>
      </c>
      <c r="G644" s="58">
        <f t="shared" si="20"/>
        <v>41.152000000000001</v>
      </c>
      <c r="H644" s="58">
        <f t="shared" si="21"/>
        <v>0</v>
      </c>
      <c r="I644" s="59"/>
    </row>
    <row r="645" spans="1:9" x14ac:dyDescent="0.2">
      <c r="A645" s="56">
        <v>151</v>
      </c>
      <c r="B645" s="57">
        <f>PRRAS!C658</f>
        <v>644</v>
      </c>
      <c r="C645" s="57">
        <f>PRRAS!D658</f>
        <v>0</v>
      </c>
      <c r="D645" s="57">
        <f>PRRAS!E658</f>
        <v>0</v>
      </c>
      <c r="E645" s="57">
        <v>0</v>
      </c>
      <c r="F645" s="57">
        <v>0</v>
      </c>
      <c r="G645" s="58">
        <f t="shared" si="20"/>
        <v>0</v>
      </c>
      <c r="H645" s="58">
        <f t="shared" si="21"/>
        <v>0</v>
      </c>
      <c r="I645" s="59"/>
    </row>
    <row r="646" spans="1:9" x14ac:dyDescent="0.2">
      <c r="A646" s="56">
        <v>151</v>
      </c>
      <c r="B646" s="57">
        <f>PRRAS!C659</f>
        <v>645</v>
      </c>
      <c r="C646" s="57">
        <f>PRRAS!D659</f>
        <v>20</v>
      </c>
      <c r="D646" s="57">
        <f>PRRAS!E659</f>
        <v>21</v>
      </c>
      <c r="E646" s="57">
        <v>0</v>
      </c>
      <c r="F646" s="57">
        <v>0</v>
      </c>
      <c r="G646" s="58">
        <f t="shared" si="20"/>
        <v>39.99</v>
      </c>
      <c r="H646" s="58">
        <f t="shared" si="21"/>
        <v>0</v>
      </c>
      <c r="I646" s="59"/>
    </row>
    <row r="647" spans="1:9" x14ac:dyDescent="0.2">
      <c r="A647" s="56">
        <v>151</v>
      </c>
      <c r="B647" s="57">
        <f>PRRAS!C660</f>
        <v>646</v>
      </c>
      <c r="C647" s="57">
        <f>PRRAS!D660</f>
        <v>0</v>
      </c>
      <c r="D647" s="57">
        <f>PRRAS!E660</f>
        <v>0</v>
      </c>
      <c r="E647" s="57">
        <v>0</v>
      </c>
      <c r="F647" s="57">
        <v>0</v>
      </c>
      <c r="G647" s="58">
        <f t="shared" si="20"/>
        <v>0</v>
      </c>
      <c r="H647" s="58">
        <f t="shared" si="21"/>
        <v>0</v>
      </c>
      <c r="I647" s="59"/>
    </row>
    <row r="648" spans="1:9" x14ac:dyDescent="0.2">
      <c r="A648" s="56">
        <v>151</v>
      </c>
      <c r="B648" s="57">
        <f>PRRAS!C661</f>
        <v>647</v>
      </c>
      <c r="C648" s="57">
        <f>PRRAS!D661</f>
        <v>0</v>
      </c>
      <c r="D648" s="57">
        <f>PRRAS!E661</f>
        <v>0</v>
      </c>
      <c r="E648" s="57">
        <v>0</v>
      </c>
      <c r="F648" s="57">
        <v>0</v>
      </c>
      <c r="G648" s="58">
        <f t="shared" si="20"/>
        <v>0</v>
      </c>
      <c r="H648" s="58">
        <f t="shared" si="21"/>
        <v>0</v>
      </c>
      <c r="I648" s="59"/>
    </row>
    <row r="649" spans="1:9" x14ac:dyDescent="0.2">
      <c r="A649" s="56">
        <v>151</v>
      </c>
      <c r="B649" s="57">
        <f>PRRAS!C662</f>
        <v>648</v>
      </c>
      <c r="C649" s="57">
        <f>PRRAS!D662</f>
        <v>0</v>
      </c>
      <c r="D649" s="57">
        <f>PRRAS!E662</f>
        <v>0</v>
      </c>
      <c r="E649" s="57">
        <v>0</v>
      </c>
      <c r="F649" s="57">
        <v>0</v>
      </c>
      <c r="G649" s="58">
        <f t="shared" si="20"/>
        <v>0</v>
      </c>
      <c r="H649" s="58">
        <f t="shared" si="21"/>
        <v>0</v>
      </c>
      <c r="I649" s="59"/>
    </row>
    <row r="650" spans="1:9" x14ac:dyDescent="0.2">
      <c r="A650" s="56">
        <v>151</v>
      </c>
      <c r="B650" s="57">
        <f>PRRAS!C663</f>
        <v>649</v>
      </c>
      <c r="C650" s="57">
        <f>PRRAS!D663</f>
        <v>0</v>
      </c>
      <c r="D650" s="57">
        <f>PRRAS!E663</f>
        <v>0</v>
      </c>
      <c r="E650" s="57">
        <v>0</v>
      </c>
      <c r="F650" s="57">
        <v>0</v>
      </c>
      <c r="G650" s="58">
        <f t="shared" si="20"/>
        <v>0</v>
      </c>
      <c r="H650" s="58">
        <f t="shared" si="21"/>
        <v>0</v>
      </c>
      <c r="I650" s="59"/>
    </row>
    <row r="651" spans="1:9" x14ac:dyDescent="0.2">
      <c r="A651" s="56">
        <v>151</v>
      </c>
      <c r="B651" s="57">
        <f>PRRAS!C664</f>
        <v>650</v>
      </c>
      <c r="C651" s="57">
        <f>PRRAS!D664</f>
        <v>0</v>
      </c>
      <c r="D651" s="57">
        <f>PRRAS!E664</f>
        <v>0</v>
      </c>
      <c r="E651" s="57">
        <v>0</v>
      </c>
      <c r="F651" s="57">
        <v>0</v>
      </c>
      <c r="G651" s="58">
        <f t="shared" si="20"/>
        <v>0</v>
      </c>
      <c r="H651" s="58">
        <f t="shared" si="21"/>
        <v>0</v>
      </c>
      <c r="I651" s="59"/>
    </row>
    <row r="652" spans="1:9" x14ac:dyDescent="0.2">
      <c r="A652" s="56">
        <v>151</v>
      </c>
      <c r="B652" s="57">
        <f>PRRAS!C665</f>
        <v>651</v>
      </c>
      <c r="C652" s="57">
        <f>PRRAS!D665</f>
        <v>0</v>
      </c>
      <c r="D652" s="57">
        <f>PRRAS!E665</f>
        <v>0</v>
      </c>
      <c r="E652" s="57">
        <v>0</v>
      </c>
      <c r="F652" s="57">
        <v>0</v>
      </c>
      <c r="G652" s="58">
        <f t="shared" si="20"/>
        <v>0</v>
      </c>
      <c r="H652" s="58">
        <f t="shared" si="21"/>
        <v>0</v>
      </c>
      <c r="I652" s="59"/>
    </row>
    <row r="653" spans="1:9" x14ac:dyDescent="0.2">
      <c r="A653" s="56">
        <v>151</v>
      </c>
      <c r="B653" s="57">
        <f>PRRAS!C666</f>
        <v>652</v>
      </c>
      <c r="C653" s="57">
        <f>PRRAS!D666</f>
        <v>0</v>
      </c>
      <c r="D653" s="57">
        <f>PRRAS!E666</f>
        <v>0</v>
      </c>
      <c r="E653" s="57">
        <v>0</v>
      </c>
      <c r="F653" s="57">
        <v>0</v>
      </c>
      <c r="G653" s="58">
        <f t="shared" si="20"/>
        <v>0</v>
      </c>
      <c r="H653" s="58">
        <f t="shared" si="21"/>
        <v>0</v>
      </c>
      <c r="I653" s="59"/>
    </row>
    <row r="654" spans="1:9" x14ac:dyDescent="0.2">
      <c r="A654" s="56">
        <v>151</v>
      </c>
      <c r="B654" s="57">
        <f>PRRAS!C667</f>
        <v>653</v>
      </c>
      <c r="C654" s="57">
        <f>PRRAS!D667</f>
        <v>0</v>
      </c>
      <c r="D654" s="57">
        <f>PRRAS!E667</f>
        <v>0</v>
      </c>
      <c r="E654" s="57">
        <v>0</v>
      </c>
      <c r="F654" s="57">
        <v>0</v>
      </c>
      <c r="G654" s="58">
        <f t="shared" si="20"/>
        <v>0</v>
      </c>
      <c r="H654" s="58">
        <f t="shared" si="21"/>
        <v>0</v>
      </c>
      <c r="I654" s="59"/>
    </row>
    <row r="655" spans="1:9" x14ac:dyDescent="0.2">
      <c r="A655" s="56">
        <v>151</v>
      </c>
      <c r="B655" s="57">
        <f>PRRAS!C668</f>
        <v>654</v>
      </c>
      <c r="C655" s="57">
        <f>PRRAS!D668</f>
        <v>0</v>
      </c>
      <c r="D655" s="57">
        <f>PRRAS!E668</f>
        <v>0</v>
      </c>
      <c r="E655" s="57">
        <v>0</v>
      </c>
      <c r="F655" s="57">
        <v>0</v>
      </c>
      <c r="G655" s="58">
        <f t="shared" si="20"/>
        <v>0</v>
      </c>
      <c r="H655" s="58">
        <f t="shared" si="21"/>
        <v>0</v>
      </c>
      <c r="I655" s="59"/>
    </row>
    <row r="656" spans="1:9" x14ac:dyDescent="0.2">
      <c r="A656" s="56">
        <v>151</v>
      </c>
      <c r="B656" s="57">
        <f>PRRAS!C669</f>
        <v>655</v>
      </c>
      <c r="C656" s="57">
        <f>PRRAS!D669</f>
        <v>0</v>
      </c>
      <c r="D656" s="57">
        <f>PRRAS!E669</f>
        <v>0</v>
      </c>
      <c r="E656" s="57">
        <v>0</v>
      </c>
      <c r="F656" s="57">
        <v>0</v>
      </c>
      <c r="G656" s="58">
        <f t="shared" si="20"/>
        <v>0</v>
      </c>
      <c r="H656" s="58">
        <f t="shared" si="21"/>
        <v>0</v>
      </c>
      <c r="I656" s="59"/>
    </row>
    <row r="657" spans="1:9" x14ac:dyDescent="0.2">
      <c r="A657" s="56">
        <v>151</v>
      </c>
      <c r="B657" s="57">
        <f>PRRAS!C670</f>
        <v>656</v>
      </c>
      <c r="C657" s="57">
        <f>PRRAS!D670</f>
        <v>0</v>
      </c>
      <c r="D657" s="57">
        <f>PRRAS!E670</f>
        <v>0</v>
      </c>
      <c r="E657" s="57">
        <v>0</v>
      </c>
      <c r="F657" s="57">
        <v>0</v>
      </c>
      <c r="G657" s="58">
        <f t="shared" si="20"/>
        <v>0</v>
      </c>
      <c r="H657" s="58">
        <f t="shared" si="21"/>
        <v>0</v>
      </c>
      <c r="I657" s="59"/>
    </row>
    <row r="658" spans="1:9" x14ac:dyDescent="0.2">
      <c r="A658" s="56">
        <v>151</v>
      </c>
      <c r="B658" s="57">
        <f>PRRAS!C671</f>
        <v>657</v>
      </c>
      <c r="C658" s="57">
        <f>PRRAS!D671</f>
        <v>0</v>
      </c>
      <c r="D658" s="57">
        <f>PRRAS!E671</f>
        <v>0</v>
      </c>
      <c r="E658" s="57">
        <v>0</v>
      </c>
      <c r="F658" s="57">
        <v>0</v>
      </c>
      <c r="G658" s="58">
        <f t="shared" si="20"/>
        <v>0</v>
      </c>
      <c r="H658" s="58">
        <f t="shared" si="21"/>
        <v>0</v>
      </c>
      <c r="I658" s="59"/>
    </row>
    <row r="659" spans="1:9" x14ac:dyDescent="0.2">
      <c r="A659" s="56">
        <v>151</v>
      </c>
      <c r="B659" s="57">
        <f>PRRAS!C672</f>
        <v>658</v>
      </c>
      <c r="C659" s="57">
        <f>PRRAS!D672</f>
        <v>0</v>
      </c>
      <c r="D659" s="57">
        <f>PRRAS!E672</f>
        <v>0</v>
      </c>
      <c r="E659" s="57">
        <v>0</v>
      </c>
      <c r="F659" s="57">
        <v>0</v>
      </c>
      <c r="G659" s="58">
        <f t="shared" si="20"/>
        <v>0</v>
      </c>
      <c r="H659" s="58">
        <f t="shared" si="21"/>
        <v>0</v>
      </c>
      <c r="I659" s="59"/>
    </row>
    <row r="660" spans="1:9" x14ac:dyDescent="0.2">
      <c r="A660" s="56">
        <v>151</v>
      </c>
      <c r="B660" s="57">
        <f>PRRAS!C673</f>
        <v>659</v>
      </c>
      <c r="C660" s="57">
        <f>PRRAS!D673</f>
        <v>0</v>
      </c>
      <c r="D660" s="57">
        <f>PRRAS!E673</f>
        <v>0</v>
      </c>
      <c r="E660" s="57">
        <v>0</v>
      </c>
      <c r="F660" s="57">
        <v>0</v>
      </c>
      <c r="G660" s="58">
        <f t="shared" si="20"/>
        <v>0</v>
      </c>
      <c r="H660" s="58">
        <f t="shared" si="21"/>
        <v>0</v>
      </c>
      <c r="I660" s="59"/>
    </row>
    <row r="661" spans="1:9" x14ac:dyDescent="0.2">
      <c r="A661" s="56">
        <v>151</v>
      </c>
      <c r="B661" s="57">
        <f>PRRAS!C674</f>
        <v>660</v>
      </c>
      <c r="C661" s="57">
        <f>PRRAS!D674</f>
        <v>0</v>
      </c>
      <c r="D661" s="57">
        <f>PRRAS!E674</f>
        <v>0</v>
      </c>
      <c r="E661" s="57">
        <v>0</v>
      </c>
      <c r="F661" s="57">
        <v>0</v>
      </c>
      <c r="G661" s="58">
        <f t="shared" si="20"/>
        <v>0</v>
      </c>
      <c r="H661" s="58">
        <f t="shared" si="21"/>
        <v>0</v>
      </c>
      <c r="I661" s="59"/>
    </row>
    <row r="662" spans="1:9" x14ac:dyDescent="0.2">
      <c r="A662" s="56">
        <v>151</v>
      </c>
      <c r="B662" s="57">
        <f>PRRAS!C675</f>
        <v>661</v>
      </c>
      <c r="C662" s="57">
        <f>PRRAS!D675</f>
        <v>0</v>
      </c>
      <c r="D662" s="57">
        <f>PRRAS!E675</f>
        <v>0</v>
      </c>
      <c r="E662" s="57">
        <v>0</v>
      </c>
      <c r="F662" s="57">
        <v>0</v>
      </c>
      <c r="G662" s="58">
        <f t="shared" si="20"/>
        <v>0</v>
      </c>
      <c r="H662" s="58">
        <f t="shared" si="21"/>
        <v>0</v>
      </c>
      <c r="I662" s="59"/>
    </row>
    <row r="663" spans="1:9" x14ac:dyDescent="0.2">
      <c r="A663" s="56">
        <v>151</v>
      </c>
      <c r="B663" s="57">
        <f>PRRAS!C676</f>
        <v>662</v>
      </c>
      <c r="C663" s="57">
        <f>PRRAS!D676</f>
        <v>0</v>
      </c>
      <c r="D663" s="57">
        <f>PRRAS!E676</f>
        <v>0</v>
      </c>
      <c r="E663" s="57">
        <v>0</v>
      </c>
      <c r="F663" s="57">
        <v>0</v>
      </c>
      <c r="G663" s="58">
        <f t="shared" si="20"/>
        <v>0</v>
      </c>
      <c r="H663" s="58">
        <f t="shared" si="21"/>
        <v>0</v>
      </c>
      <c r="I663" s="59"/>
    </row>
    <row r="664" spans="1:9" x14ac:dyDescent="0.2">
      <c r="A664" s="56">
        <v>151</v>
      </c>
      <c r="B664" s="57">
        <f>PRRAS!C677</f>
        <v>663</v>
      </c>
      <c r="C664" s="57">
        <f>PRRAS!D677</f>
        <v>0</v>
      </c>
      <c r="D664" s="57">
        <f>PRRAS!E677</f>
        <v>0</v>
      </c>
      <c r="E664" s="57">
        <v>0</v>
      </c>
      <c r="F664" s="57">
        <v>0</v>
      </c>
      <c r="G664" s="58">
        <f t="shared" si="20"/>
        <v>0</v>
      </c>
      <c r="H664" s="58">
        <f t="shared" si="21"/>
        <v>0</v>
      </c>
      <c r="I664" s="59"/>
    </row>
    <row r="665" spans="1:9" x14ac:dyDescent="0.2">
      <c r="A665" s="56">
        <v>151</v>
      </c>
      <c r="B665" s="57">
        <f>PRRAS!C678</f>
        <v>664</v>
      </c>
      <c r="C665" s="57">
        <f>PRRAS!D678</f>
        <v>0</v>
      </c>
      <c r="D665" s="57">
        <f>PRRAS!E678</f>
        <v>0</v>
      </c>
      <c r="E665" s="57">
        <v>0</v>
      </c>
      <c r="F665" s="57">
        <v>0</v>
      </c>
      <c r="G665" s="58">
        <f t="shared" si="20"/>
        <v>0</v>
      </c>
      <c r="H665" s="58">
        <f t="shared" si="21"/>
        <v>0</v>
      </c>
      <c r="I665" s="59"/>
    </row>
    <row r="666" spans="1:9" x14ac:dyDescent="0.2">
      <c r="A666" s="56">
        <v>151</v>
      </c>
      <c r="B666" s="57">
        <f>PRRAS!C679</f>
        <v>665</v>
      </c>
      <c r="C666" s="57">
        <f>PRRAS!D679</f>
        <v>0</v>
      </c>
      <c r="D666" s="57">
        <f>PRRAS!E679</f>
        <v>0</v>
      </c>
      <c r="E666" s="57">
        <v>0</v>
      </c>
      <c r="F666" s="57">
        <v>0</v>
      </c>
      <c r="G666" s="58">
        <f t="shared" si="20"/>
        <v>0</v>
      </c>
      <c r="H666" s="58">
        <f t="shared" si="21"/>
        <v>0</v>
      </c>
      <c r="I666" s="59"/>
    </row>
    <row r="667" spans="1:9" x14ac:dyDescent="0.2">
      <c r="A667" s="56">
        <v>151</v>
      </c>
      <c r="B667" s="57">
        <f>PRRAS!C680</f>
        <v>666</v>
      </c>
      <c r="C667" s="57">
        <f>PRRAS!D680</f>
        <v>0</v>
      </c>
      <c r="D667" s="57">
        <f>PRRAS!E680</f>
        <v>0</v>
      </c>
      <c r="E667" s="57">
        <v>0</v>
      </c>
      <c r="F667" s="57">
        <v>0</v>
      </c>
      <c r="G667" s="58">
        <f t="shared" si="20"/>
        <v>0</v>
      </c>
      <c r="H667" s="58">
        <f t="shared" si="21"/>
        <v>0</v>
      </c>
      <c r="I667" s="59"/>
    </row>
    <row r="668" spans="1:9" x14ac:dyDescent="0.2">
      <c r="A668" s="56">
        <v>151</v>
      </c>
      <c r="B668" s="57">
        <f>PRRAS!C681</f>
        <v>667</v>
      </c>
      <c r="C668" s="57">
        <f>PRRAS!D681</f>
        <v>0</v>
      </c>
      <c r="D668" s="57">
        <f>PRRAS!E681</f>
        <v>0</v>
      </c>
      <c r="E668" s="57">
        <v>0</v>
      </c>
      <c r="F668" s="57">
        <v>0</v>
      </c>
      <c r="G668" s="58">
        <f t="shared" si="20"/>
        <v>0</v>
      </c>
      <c r="H668" s="58">
        <f t="shared" si="21"/>
        <v>0</v>
      </c>
      <c r="I668" s="59"/>
    </row>
    <row r="669" spans="1:9" x14ac:dyDescent="0.2">
      <c r="A669" s="56">
        <v>151</v>
      </c>
      <c r="B669" s="57">
        <f>PRRAS!C682</f>
        <v>668</v>
      </c>
      <c r="C669" s="57">
        <f>PRRAS!D682</f>
        <v>0</v>
      </c>
      <c r="D669" s="57">
        <f>PRRAS!E682</f>
        <v>0</v>
      </c>
      <c r="E669" s="57">
        <v>0</v>
      </c>
      <c r="F669" s="57">
        <v>0</v>
      </c>
      <c r="G669" s="58">
        <f t="shared" si="20"/>
        <v>0</v>
      </c>
      <c r="H669" s="58">
        <f t="shared" si="21"/>
        <v>0</v>
      </c>
      <c r="I669" s="59"/>
    </row>
    <row r="670" spans="1:9" x14ac:dyDescent="0.2">
      <c r="A670" s="56">
        <v>151</v>
      </c>
      <c r="B670" s="57">
        <f>PRRAS!C683</f>
        <v>669</v>
      </c>
      <c r="C670" s="57">
        <f>PRRAS!D683</f>
        <v>0</v>
      </c>
      <c r="D670" s="57">
        <f>PRRAS!E683</f>
        <v>0</v>
      </c>
      <c r="E670" s="57">
        <v>0</v>
      </c>
      <c r="F670" s="57">
        <v>0</v>
      </c>
      <c r="G670" s="58">
        <f t="shared" si="20"/>
        <v>0</v>
      </c>
      <c r="H670" s="58">
        <f t="shared" si="21"/>
        <v>0</v>
      </c>
      <c r="I670" s="59"/>
    </row>
    <row r="671" spans="1:9" x14ac:dyDescent="0.2">
      <c r="A671" s="56">
        <v>151</v>
      </c>
      <c r="B671" s="57">
        <f>PRRAS!C684</f>
        <v>670</v>
      </c>
      <c r="C671" s="57">
        <f>PRRAS!D684</f>
        <v>0</v>
      </c>
      <c r="D671" s="57">
        <f>PRRAS!E684</f>
        <v>0</v>
      </c>
      <c r="E671" s="57">
        <v>0</v>
      </c>
      <c r="F671" s="57">
        <v>0</v>
      </c>
      <c r="G671" s="58">
        <f t="shared" si="20"/>
        <v>0</v>
      </c>
      <c r="H671" s="58">
        <f t="shared" si="21"/>
        <v>0</v>
      </c>
      <c r="I671" s="59"/>
    </row>
    <row r="672" spans="1:9" x14ac:dyDescent="0.2">
      <c r="A672" s="56">
        <v>151</v>
      </c>
      <c r="B672" s="57">
        <f>PRRAS!C685</f>
        <v>671</v>
      </c>
      <c r="C672" s="57">
        <f>PRRAS!D685</f>
        <v>0</v>
      </c>
      <c r="D672" s="57">
        <f>PRRAS!E685</f>
        <v>0</v>
      </c>
      <c r="E672" s="57">
        <v>0</v>
      </c>
      <c r="F672" s="57">
        <v>0</v>
      </c>
      <c r="G672" s="58">
        <f t="shared" si="20"/>
        <v>0</v>
      </c>
      <c r="H672" s="58">
        <f t="shared" si="21"/>
        <v>0</v>
      </c>
      <c r="I672" s="59"/>
    </row>
    <row r="673" spans="1:9" x14ac:dyDescent="0.2">
      <c r="A673" s="56">
        <v>151</v>
      </c>
      <c r="B673" s="57">
        <f>PRRAS!C686</f>
        <v>672</v>
      </c>
      <c r="C673" s="57">
        <f>PRRAS!D686</f>
        <v>0</v>
      </c>
      <c r="D673" s="57">
        <f>PRRAS!E686</f>
        <v>0</v>
      </c>
      <c r="E673" s="57">
        <v>0</v>
      </c>
      <c r="F673" s="57">
        <v>0</v>
      </c>
      <c r="G673" s="58">
        <f t="shared" si="20"/>
        <v>0</v>
      </c>
      <c r="H673" s="58">
        <f t="shared" si="21"/>
        <v>0</v>
      </c>
      <c r="I673" s="59"/>
    </row>
    <row r="674" spans="1:9" x14ac:dyDescent="0.2">
      <c r="A674" s="56">
        <v>151</v>
      </c>
      <c r="B674" s="57">
        <f>PRRAS!C687</f>
        <v>673</v>
      </c>
      <c r="C674" s="57">
        <f>PRRAS!D687</f>
        <v>0</v>
      </c>
      <c r="D674" s="57">
        <f>PRRAS!E687</f>
        <v>0</v>
      </c>
      <c r="E674" s="57">
        <v>0</v>
      </c>
      <c r="F674" s="57">
        <v>0</v>
      </c>
      <c r="G674" s="58">
        <f t="shared" si="20"/>
        <v>0</v>
      </c>
      <c r="H674" s="58">
        <f t="shared" si="21"/>
        <v>0</v>
      </c>
      <c r="I674" s="59"/>
    </row>
    <row r="675" spans="1:9" x14ac:dyDescent="0.2">
      <c r="A675" s="56">
        <v>151</v>
      </c>
      <c r="B675" s="57">
        <f>PRRAS!C688</f>
        <v>674</v>
      </c>
      <c r="C675" s="57">
        <f>PRRAS!D688</f>
        <v>0</v>
      </c>
      <c r="D675" s="57">
        <f>PRRAS!E688</f>
        <v>0</v>
      </c>
      <c r="E675" s="57">
        <v>0</v>
      </c>
      <c r="F675" s="57">
        <v>0</v>
      </c>
      <c r="G675" s="58">
        <f t="shared" si="20"/>
        <v>0</v>
      </c>
      <c r="H675" s="58">
        <f t="shared" si="21"/>
        <v>0</v>
      </c>
      <c r="I675" s="59"/>
    </row>
    <row r="676" spans="1:9" x14ac:dyDescent="0.2">
      <c r="A676" s="56">
        <v>151</v>
      </c>
      <c r="B676" s="57">
        <f>PRRAS!C689</f>
        <v>675</v>
      </c>
      <c r="C676" s="57">
        <f>PRRAS!D689</f>
        <v>0</v>
      </c>
      <c r="D676" s="57">
        <f>PRRAS!E689</f>
        <v>0</v>
      </c>
      <c r="E676" s="57">
        <v>0</v>
      </c>
      <c r="F676" s="57">
        <v>0</v>
      </c>
      <c r="G676" s="58">
        <f t="shared" si="20"/>
        <v>0</v>
      </c>
      <c r="H676" s="58">
        <f t="shared" si="21"/>
        <v>0</v>
      </c>
      <c r="I676" s="59"/>
    </row>
    <row r="677" spans="1:9" x14ac:dyDescent="0.2">
      <c r="A677" s="56">
        <v>151</v>
      </c>
      <c r="B677" s="57">
        <f>PRRAS!C690</f>
        <v>676</v>
      </c>
      <c r="C677" s="57">
        <f>PRRAS!D690</f>
        <v>0</v>
      </c>
      <c r="D677" s="57">
        <f>PRRAS!E690</f>
        <v>0</v>
      </c>
      <c r="E677" s="57">
        <v>0</v>
      </c>
      <c r="F677" s="57">
        <v>0</v>
      </c>
      <c r="G677" s="58">
        <f t="shared" si="20"/>
        <v>0</v>
      </c>
      <c r="H677" s="58">
        <f t="shared" si="21"/>
        <v>0</v>
      </c>
      <c r="I677" s="59"/>
    </row>
    <row r="678" spans="1:9" x14ac:dyDescent="0.2">
      <c r="A678" s="56">
        <v>151</v>
      </c>
      <c r="B678" s="57">
        <f>PRRAS!C691</f>
        <v>677</v>
      </c>
      <c r="C678" s="57">
        <f>PRRAS!D691</f>
        <v>0</v>
      </c>
      <c r="D678" s="57">
        <f>PRRAS!E691</f>
        <v>0</v>
      </c>
      <c r="E678" s="57">
        <v>0</v>
      </c>
      <c r="F678" s="57">
        <v>0</v>
      </c>
      <c r="G678" s="58">
        <f t="shared" si="20"/>
        <v>0</v>
      </c>
      <c r="H678" s="58">
        <f t="shared" si="21"/>
        <v>0</v>
      </c>
      <c r="I678" s="59"/>
    </row>
    <row r="679" spans="1:9" x14ac:dyDescent="0.2">
      <c r="A679" s="56">
        <v>151</v>
      </c>
      <c r="B679" s="57">
        <f>PRRAS!C692</f>
        <v>678</v>
      </c>
      <c r="C679" s="57">
        <f>PRRAS!D692</f>
        <v>0</v>
      </c>
      <c r="D679" s="57">
        <f>PRRAS!E692</f>
        <v>0</v>
      </c>
      <c r="E679" s="57">
        <v>0</v>
      </c>
      <c r="F679" s="57">
        <v>0</v>
      </c>
      <c r="G679" s="58">
        <f t="shared" si="20"/>
        <v>0</v>
      </c>
      <c r="H679" s="58">
        <f t="shared" si="21"/>
        <v>0</v>
      </c>
      <c r="I679" s="59"/>
    </row>
    <row r="680" spans="1:9" x14ac:dyDescent="0.2">
      <c r="A680" s="56">
        <v>151</v>
      </c>
      <c r="B680" s="57">
        <f>PRRAS!C693</f>
        <v>679</v>
      </c>
      <c r="C680" s="57">
        <f>PRRAS!D693</f>
        <v>0</v>
      </c>
      <c r="D680" s="57">
        <f>PRRAS!E693</f>
        <v>0</v>
      </c>
      <c r="E680" s="57">
        <v>0</v>
      </c>
      <c r="F680" s="57">
        <v>0</v>
      </c>
      <c r="G680" s="58">
        <f t="shared" si="20"/>
        <v>0</v>
      </c>
      <c r="H680" s="58">
        <f t="shared" si="21"/>
        <v>0</v>
      </c>
      <c r="I680" s="59"/>
    </row>
    <row r="681" spans="1:9" x14ac:dyDescent="0.2">
      <c r="A681" s="56">
        <v>151</v>
      </c>
      <c r="B681" s="57">
        <f>PRRAS!C694</f>
        <v>680</v>
      </c>
      <c r="C681" s="57">
        <f>PRRAS!D694</f>
        <v>0</v>
      </c>
      <c r="D681" s="57">
        <f>PRRAS!E694</f>
        <v>0</v>
      </c>
      <c r="E681" s="57">
        <v>0</v>
      </c>
      <c r="F681" s="57">
        <v>0</v>
      </c>
      <c r="G681" s="58">
        <f t="shared" si="20"/>
        <v>0</v>
      </c>
      <c r="H681" s="58">
        <f t="shared" si="21"/>
        <v>0</v>
      </c>
      <c r="I681" s="59"/>
    </row>
    <row r="682" spans="1:9" x14ac:dyDescent="0.2">
      <c r="A682" s="56">
        <v>151</v>
      </c>
      <c r="B682" s="57">
        <f>PRRAS!C695</f>
        <v>681</v>
      </c>
      <c r="C682" s="57">
        <f>PRRAS!D695</f>
        <v>0</v>
      </c>
      <c r="D682" s="57">
        <f>PRRAS!E695</f>
        <v>0</v>
      </c>
      <c r="E682" s="57">
        <v>0</v>
      </c>
      <c r="F682" s="57">
        <v>0</v>
      </c>
      <c r="G682" s="58">
        <f t="shared" si="20"/>
        <v>0</v>
      </c>
      <c r="H682" s="58">
        <f t="shared" si="21"/>
        <v>0</v>
      </c>
      <c r="I682" s="59"/>
    </row>
    <row r="683" spans="1:9" x14ac:dyDescent="0.2">
      <c r="A683" s="56">
        <v>151</v>
      </c>
      <c r="B683" s="57">
        <f>PRRAS!C696</f>
        <v>682</v>
      </c>
      <c r="C683" s="57">
        <f>PRRAS!D696</f>
        <v>0</v>
      </c>
      <c r="D683" s="57">
        <f>PRRAS!E696</f>
        <v>0</v>
      </c>
      <c r="E683" s="57">
        <v>0</v>
      </c>
      <c r="F683" s="57">
        <v>0</v>
      </c>
      <c r="G683" s="58">
        <f t="shared" si="20"/>
        <v>0</v>
      </c>
      <c r="H683" s="58">
        <f t="shared" si="21"/>
        <v>0</v>
      </c>
      <c r="I683" s="59"/>
    </row>
    <row r="684" spans="1:9" x14ac:dyDescent="0.2">
      <c r="A684" s="56">
        <v>151</v>
      </c>
      <c r="B684" s="57">
        <f>PRRAS!C697</f>
        <v>683</v>
      </c>
      <c r="C684" s="57">
        <f>PRRAS!D697</f>
        <v>0</v>
      </c>
      <c r="D684" s="57">
        <f>PRRAS!E697</f>
        <v>0</v>
      </c>
      <c r="E684" s="57">
        <v>0</v>
      </c>
      <c r="F684" s="57">
        <v>0</v>
      </c>
      <c r="G684" s="58">
        <f t="shared" si="20"/>
        <v>0</v>
      </c>
      <c r="H684" s="58">
        <f t="shared" si="21"/>
        <v>0</v>
      </c>
      <c r="I684" s="59"/>
    </row>
    <row r="685" spans="1:9" x14ac:dyDescent="0.2">
      <c r="A685" s="56">
        <v>151</v>
      </c>
      <c r="B685" s="57">
        <f>PRRAS!C698</f>
        <v>684</v>
      </c>
      <c r="C685" s="57">
        <f>PRRAS!D698</f>
        <v>21100</v>
      </c>
      <c r="D685" s="57">
        <f>PRRAS!E698</f>
        <v>9900</v>
      </c>
      <c r="E685" s="57">
        <v>0</v>
      </c>
      <c r="F685" s="57">
        <v>0</v>
      </c>
      <c r="G685" s="58">
        <f t="shared" si="20"/>
        <v>27975.600000000002</v>
      </c>
      <c r="H685" s="58">
        <f t="shared" si="21"/>
        <v>0</v>
      </c>
      <c r="I685" s="59"/>
    </row>
    <row r="686" spans="1:9" x14ac:dyDescent="0.2">
      <c r="A686" s="56">
        <v>151</v>
      </c>
      <c r="B686" s="57">
        <f>PRRAS!C699</f>
        <v>685</v>
      </c>
      <c r="C686" s="57">
        <f>PRRAS!D699</f>
        <v>0</v>
      </c>
      <c r="D686" s="57">
        <f>PRRAS!E699</f>
        <v>0</v>
      </c>
      <c r="E686" s="57">
        <v>0</v>
      </c>
      <c r="F686" s="57">
        <v>0</v>
      </c>
      <c r="G686" s="58">
        <f t="shared" si="20"/>
        <v>0</v>
      </c>
      <c r="H686" s="58">
        <f t="shared" si="21"/>
        <v>0</v>
      </c>
      <c r="I686" s="59"/>
    </row>
    <row r="687" spans="1:9" x14ac:dyDescent="0.2">
      <c r="A687" s="56">
        <v>151</v>
      </c>
      <c r="B687" s="57">
        <f>PRRAS!C700</f>
        <v>686</v>
      </c>
      <c r="C687" s="57">
        <f>PRRAS!D700</f>
        <v>0</v>
      </c>
      <c r="D687" s="57">
        <f>PRRAS!E700</f>
        <v>0</v>
      </c>
      <c r="E687" s="57">
        <v>0</v>
      </c>
      <c r="F687" s="57">
        <v>0</v>
      </c>
      <c r="G687" s="58">
        <f t="shared" si="20"/>
        <v>0</v>
      </c>
      <c r="H687" s="58">
        <f t="shared" si="21"/>
        <v>0</v>
      </c>
      <c r="I687" s="59"/>
    </row>
    <row r="688" spans="1:9" x14ac:dyDescent="0.2">
      <c r="A688" s="56">
        <v>151</v>
      </c>
      <c r="B688" s="57">
        <f>PRRAS!C701</f>
        <v>687</v>
      </c>
      <c r="C688" s="57">
        <f>PRRAS!D701</f>
        <v>0</v>
      </c>
      <c r="D688" s="57">
        <f>PRRAS!E701</f>
        <v>11963</v>
      </c>
      <c r="E688" s="57">
        <v>0</v>
      </c>
      <c r="F688" s="57">
        <v>0</v>
      </c>
      <c r="G688" s="58">
        <f t="shared" si="20"/>
        <v>16437.162</v>
      </c>
      <c r="H688" s="58">
        <f t="shared" si="21"/>
        <v>0</v>
      </c>
      <c r="I688" s="59"/>
    </row>
    <row r="689" spans="1:9" x14ac:dyDescent="0.2">
      <c r="A689" s="56">
        <v>151</v>
      </c>
      <c r="B689" s="57">
        <f>PRRAS!C702</f>
        <v>688</v>
      </c>
      <c r="C689" s="57">
        <f>PRRAS!D702</f>
        <v>7363</v>
      </c>
      <c r="D689" s="57">
        <f>PRRAS!E702</f>
        <v>0</v>
      </c>
      <c r="E689" s="57">
        <v>0</v>
      </c>
      <c r="F689" s="57">
        <v>0</v>
      </c>
      <c r="G689" s="58">
        <f t="shared" si="20"/>
        <v>5065.7439999999997</v>
      </c>
      <c r="H689" s="58">
        <f t="shared" si="21"/>
        <v>0</v>
      </c>
      <c r="I689" s="59"/>
    </row>
    <row r="690" spans="1:9" x14ac:dyDescent="0.2">
      <c r="A690" s="56">
        <v>151</v>
      </c>
      <c r="B690" s="57">
        <f>PRRAS!C703</f>
        <v>689</v>
      </c>
      <c r="C690" s="57">
        <f>PRRAS!D703</f>
        <v>33369</v>
      </c>
      <c r="D690" s="57">
        <f>PRRAS!E703</f>
        <v>41853</v>
      </c>
      <c r="E690" s="57">
        <v>0</v>
      </c>
      <c r="F690" s="57">
        <v>0</v>
      </c>
      <c r="G690" s="58">
        <f t="shared" si="20"/>
        <v>80664.674999999988</v>
      </c>
      <c r="H690" s="58">
        <f t="shared" si="21"/>
        <v>0</v>
      </c>
      <c r="I690" s="59"/>
    </row>
    <row r="691" spans="1:9" x14ac:dyDescent="0.2">
      <c r="A691" s="56">
        <v>151</v>
      </c>
      <c r="B691" s="57">
        <f>PRRAS!C704</f>
        <v>690</v>
      </c>
      <c r="C691" s="57">
        <f>PRRAS!D704</f>
        <v>0</v>
      </c>
      <c r="D691" s="57">
        <f>PRRAS!E704</f>
        <v>0</v>
      </c>
      <c r="E691" s="57">
        <v>0</v>
      </c>
      <c r="F691" s="57">
        <v>0</v>
      </c>
      <c r="G691" s="58">
        <f t="shared" si="20"/>
        <v>0</v>
      </c>
      <c r="H691" s="58">
        <f t="shared" si="21"/>
        <v>0</v>
      </c>
      <c r="I691" s="59"/>
    </row>
    <row r="692" spans="1:9" x14ac:dyDescent="0.2">
      <c r="A692" s="56">
        <v>151</v>
      </c>
      <c r="B692" s="57">
        <f>PRRAS!C705</f>
        <v>691</v>
      </c>
      <c r="C692" s="57">
        <f>PRRAS!D705</f>
        <v>14396</v>
      </c>
      <c r="D692" s="57">
        <f>PRRAS!E705</f>
        <v>8520</v>
      </c>
      <c r="E692" s="57">
        <v>0</v>
      </c>
      <c r="F692" s="57">
        <v>0</v>
      </c>
      <c r="G692" s="58">
        <f t="shared" si="20"/>
        <v>21722.275999999998</v>
      </c>
      <c r="H692" s="58">
        <f t="shared" si="21"/>
        <v>0</v>
      </c>
      <c r="I692" s="59"/>
    </row>
    <row r="693" spans="1:9" x14ac:dyDescent="0.2">
      <c r="A693" s="56">
        <v>151</v>
      </c>
      <c r="B693" s="57">
        <f>PRRAS!C706</f>
        <v>692</v>
      </c>
      <c r="C693" s="57">
        <f>PRRAS!D706</f>
        <v>0</v>
      </c>
      <c r="D693" s="57">
        <f>PRRAS!E706</f>
        <v>5535</v>
      </c>
      <c r="E693" s="57">
        <v>0</v>
      </c>
      <c r="F693" s="57">
        <v>0</v>
      </c>
      <c r="G693" s="58">
        <f t="shared" si="20"/>
        <v>7660.44</v>
      </c>
      <c r="H693" s="58">
        <f t="shared" si="21"/>
        <v>0</v>
      </c>
      <c r="I693" s="59"/>
    </row>
    <row r="694" spans="1:9" x14ac:dyDescent="0.2">
      <c r="A694" s="56">
        <v>151</v>
      </c>
      <c r="B694" s="57">
        <f>PRRAS!C707</f>
        <v>693</v>
      </c>
      <c r="C694" s="57">
        <f>PRRAS!D707</f>
        <v>0</v>
      </c>
      <c r="D694" s="57">
        <f>PRRAS!E707</f>
        <v>0</v>
      </c>
      <c r="E694" s="57">
        <v>0</v>
      </c>
      <c r="F694" s="57">
        <v>0</v>
      </c>
      <c r="G694" s="58">
        <f t="shared" si="20"/>
        <v>0</v>
      </c>
      <c r="H694" s="58">
        <f t="shared" si="21"/>
        <v>0</v>
      </c>
      <c r="I694" s="59"/>
    </row>
    <row r="695" spans="1:9" x14ac:dyDescent="0.2">
      <c r="A695" s="56">
        <v>151</v>
      </c>
      <c r="B695" s="57">
        <f>PRRAS!C708</f>
        <v>694</v>
      </c>
      <c r="C695" s="57">
        <f>PRRAS!D708</f>
        <v>0</v>
      </c>
      <c r="D695" s="57">
        <f>PRRAS!E708</f>
        <v>0</v>
      </c>
      <c r="E695" s="57">
        <v>0</v>
      </c>
      <c r="F695" s="57">
        <v>0</v>
      </c>
      <c r="G695" s="58">
        <f t="shared" si="20"/>
        <v>0</v>
      </c>
      <c r="H695" s="58">
        <f t="shared" si="21"/>
        <v>0</v>
      </c>
      <c r="I695" s="59"/>
    </row>
    <row r="696" spans="1:9" x14ac:dyDescent="0.2">
      <c r="A696" s="56">
        <v>151</v>
      </c>
      <c r="B696" s="57">
        <f>PRRAS!C709</f>
        <v>695</v>
      </c>
      <c r="C696" s="57">
        <f>PRRAS!D709</f>
        <v>0</v>
      </c>
      <c r="D696" s="57">
        <f>PRRAS!E709</f>
        <v>0</v>
      </c>
      <c r="E696" s="57">
        <v>0</v>
      </c>
      <c r="F696" s="57">
        <v>0</v>
      </c>
      <c r="G696" s="58">
        <f t="shared" si="20"/>
        <v>0</v>
      </c>
      <c r="H696" s="58">
        <f t="shared" si="21"/>
        <v>0</v>
      </c>
      <c r="I696" s="59"/>
    </row>
    <row r="697" spans="1:9" x14ac:dyDescent="0.2">
      <c r="A697" s="56">
        <v>151</v>
      </c>
      <c r="B697" s="57">
        <f>PRRAS!C710</f>
        <v>696</v>
      </c>
      <c r="C697" s="57">
        <f>PRRAS!D710</f>
        <v>2762</v>
      </c>
      <c r="D697" s="57">
        <f>PRRAS!E710</f>
        <v>5525</v>
      </c>
      <c r="E697" s="57">
        <v>0</v>
      </c>
      <c r="F697" s="57">
        <v>0</v>
      </c>
      <c r="G697" s="58">
        <f t="shared" si="20"/>
        <v>9613.152</v>
      </c>
      <c r="H697" s="58">
        <f t="shared" si="21"/>
        <v>0</v>
      </c>
      <c r="I697" s="59"/>
    </row>
    <row r="698" spans="1:9" x14ac:dyDescent="0.2">
      <c r="A698" s="56">
        <v>151</v>
      </c>
      <c r="B698" s="57">
        <f>PRRAS!C711</f>
        <v>697</v>
      </c>
      <c r="C698" s="57">
        <f>PRRAS!D711</f>
        <v>0</v>
      </c>
      <c r="D698" s="57">
        <f>PRRAS!E711</f>
        <v>0</v>
      </c>
      <c r="E698" s="57">
        <v>0</v>
      </c>
      <c r="F698" s="57">
        <v>0</v>
      </c>
      <c r="G698" s="58">
        <f t="shared" si="20"/>
        <v>0</v>
      </c>
      <c r="H698" s="58">
        <f t="shared" si="21"/>
        <v>0</v>
      </c>
      <c r="I698" s="59"/>
    </row>
    <row r="699" spans="1:9" x14ac:dyDescent="0.2">
      <c r="A699" s="56">
        <v>151</v>
      </c>
      <c r="B699" s="57">
        <f>PRRAS!C712</f>
        <v>698</v>
      </c>
      <c r="C699" s="57">
        <f>PRRAS!D712</f>
        <v>0</v>
      </c>
      <c r="D699" s="57">
        <f>PRRAS!E712</f>
        <v>0</v>
      </c>
      <c r="E699" s="57">
        <v>0</v>
      </c>
      <c r="F699" s="57">
        <v>0</v>
      </c>
      <c r="G699" s="58">
        <f t="shared" si="20"/>
        <v>0</v>
      </c>
      <c r="H699" s="58">
        <f t="shared" si="21"/>
        <v>0</v>
      </c>
      <c r="I699" s="59"/>
    </row>
    <row r="700" spans="1:9" x14ac:dyDescent="0.2">
      <c r="A700" s="56">
        <v>151</v>
      </c>
      <c r="B700" s="57">
        <f>PRRAS!C713</f>
        <v>699</v>
      </c>
      <c r="C700" s="57">
        <f>PRRAS!D713</f>
        <v>0</v>
      </c>
      <c r="D700" s="57">
        <f>PRRAS!E713</f>
        <v>0</v>
      </c>
      <c r="E700" s="57">
        <v>0</v>
      </c>
      <c r="F700" s="57">
        <v>0</v>
      </c>
      <c r="G700" s="58">
        <f t="shared" si="20"/>
        <v>0</v>
      </c>
      <c r="H700" s="58">
        <f t="shared" si="21"/>
        <v>0</v>
      </c>
      <c r="I700" s="59"/>
    </row>
    <row r="701" spans="1:9" x14ac:dyDescent="0.2">
      <c r="A701" s="56">
        <v>151</v>
      </c>
      <c r="B701" s="57">
        <f>PRRAS!C714</f>
        <v>700</v>
      </c>
      <c r="C701" s="57">
        <f>PRRAS!D714</f>
        <v>0</v>
      </c>
      <c r="D701" s="57">
        <f>PRRAS!E714</f>
        <v>0</v>
      </c>
      <c r="E701" s="57">
        <v>0</v>
      </c>
      <c r="F701" s="57">
        <v>0</v>
      </c>
      <c r="G701" s="58">
        <f t="shared" si="20"/>
        <v>0</v>
      </c>
      <c r="H701" s="58">
        <f t="shared" si="21"/>
        <v>0</v>
      </c>
      <c r="I701" s="59"/>
    </row>
    <row r="702" spans="1:9" x14ac:dyDescent="0.2">
      <c r="A702" s="56">
        <v>151</v>
      </c>
      <c r="B702" s="57">
        <f>PRRAS!C715</f>
        <v>701</v>
      </c>
      <c r="C702" s="57">
        <f>PRRAS!D715</f>
        <v>0</v>
      </c>
      <c r="D702" s="57">
        <f>PRRAS!E715</f>
        <v>0</v>
      </c>
      <c r="E702" s="57">
        <v>0</v>
      </c>
      <c r="F702" s="57">
        <v>0</v>
      </c>
      <c r="G702" s="58">
        <f t="shared" si="20"/>
        <v>0</v>
      </c>
      <c r="H702" s="58">
        <f t="shared" si="21"/>
        <v>0</v>
      </c>
      <c r="I702" s="59"/>
    </row>
    <row r="703" spans="1:9" x14ac:dyDescent="0.2">
      <c r="A703" s="56">
        <v>151</v>
      </c>
      <c r="B703" s="57">
        <f>PRRAS!C716</f>
        <v>702</v>
      </c>
      <c r="C703" s="57">
        <f>PRRAS!D716</f>
        <v>0</v>
      </c>
      <c r="D703" s="57">
        <f>PRRAS!E716</f>
        <v>0</v>
      </c>
      <c r="E703" s="57">
        <v>0</v>
      </c>
      <c r="F703" s="57">
        <v>0</v>
      </c>
      <c r="G703" s="58">
        <f t="shared" si="20"/>
        <v>0</v>
      </c>
      <c r="H703" s="58">
        <f t="shared" si="21"/>
        <v>0</v>
      </c>
      <c r="I703" s="59"/>
    </row>
    <row r="704" spans="1:9" x14ac:dyDescent="0.2">
      <c r="A704" s="56">
        <v>151</v>
      </c>
      <c r="B704" s="57">
        <f>PRRAS!C717</f>
        <v>703</v>
      </c>
      <c r="C704" s="57">
        <f>PRRAS!D717</f>
        <v>0</v>
      </c>
      <c r="D704" s="57">
        <f>PRRAS!E717</f>
        <v>0</v>
      </c>
      <c r="E704" s="57">
        <v>0</v>
      </c>
      <c r="F704" s="57">
        <v>0</v>
      </c>
      <c r="G704" s="58">
        <f t="shared" si="20"/>
        <v>0</v>
      </c>
      <c r="H704" s="58">
        <f t="shared" si="21"/>
        <v>0</v>
      </c>
      <c r="I704" s="59"/>
    </row>
    <row r="705" spans="1:9" x14ac:dyDescent="0.2">
      <c r="A705" s="56">
        <v>151</v>
      </c>
      <c r="B705" s="57">
        <f>PRRAS!C718</f>
        <v>704</v>
      </c>
      <c r="C705" s="57">
        <f>PRRAS!D718</f>
        <v>0</v>
      </c>
      <c r="D705" s="57">
        <f>PRRAS!E718</f>
        <v>0</v>
      </c>
      <c r="E705" s="57">
        <v>0</v>
      </c>
      <c r="F705" s="57">
        <v>0</v>
      </c>
      <c r="G705" s="58">
        <f t="shared" si="20"/>
        <v>0</v>
      </c>
      <c r="H705" s="58">
        <f t="shared" si="21"/>
        <v>0</v>
      </c>
      <c r="I705" s="59"/>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
      <c r="A707" s="56">
        <v>151</v>
      </c>
      <c r="B707" s="57">
        <f>PRRAS!C720</f>
        <v>706</v>
      </c>
      <c r="C707" s="57">
        <f>PRRAS!D720</f>
        <v>0</v>
      </c>
      <c r="D707" s="57">
        <f>PRRAS!E720</f>
        <v>0</v>
      </c>
      <c r="E707" s="57">
        <v>0</v>
      </c>
      <c r="F707" s="57">
        <v>0</v>
      </c>
      <c r="G707" s="58">
        <f t="shared" si="22"/>
        <v>0</v>
      </c>
      <c r="H707" s="58">
        <f t="shared" si="23"/>
        <v>0</v>
      </c>
      <c r="I707" s="59"/>
    </row>
    <row r="708" spans="1:9" x14ac:dyDescent="0.2">
      <c r="A708" s="56">
        <v>151</v>
      </c>
      <c r="B708" s="57">
        <f>PRRAS!C721</f>
        <v>707</v>
      </c>
      <c r="C708" s="57">
        <f>PRRAS!D721</f>
        <v>0</v>
      </c>
      <c r="D708" s="57">
        <f>PRRAS!E721</f>
        <v>0</v>
      </c>
      <c r="E708" s="57">
        <v>0</v>
      </c>
      <c r="F708" s="57">
        <v>0</v>
      </c>
      <c r="G708" s="58">
        <f t="shared" si="22"/>
        <v>0</v>
      </c>
      <c r="H708" s="58">
        <f t="shared" si="23"/>
        <v>0</v>
      </c>
      <c r="I708" s="59"/>
    </row>
    <row r="709" spans="1:9" x14ac:dyDescent="0.2">
      <c r="A709" s="56">
        <v>151</v>
      </c>
      <c r="B709" s="57">
        <f>PRRAS!C722</f>
        <v>708</v>
      </c>
      <c r="C709" s="57">
        <f>PRRAS!D722</f>
        <v>0</v>
      </c>
      <c r="D709" s="57">
        <f>PRRAS!E722</f>
        <v>0</v>
      </c>
      <c r="E709" s="57">
        <v>0</v>
      </c>
      <c r="F709" s="57">
        <v>0</v>
      </c>
      <c r="G709" s="58">
        <f t="shared" si="22"/>
        <v>0</v>
      </c>
      <c r="H709" s="58">
        <f t="shared" si="23"/>
        <v>0</v>
      </c>
      <c r="I709" s="59"/>
    </row>
    <row r="710" spans="1:9" x14ac:dyDescent="0.2">
      <c r="A710" s="56">
        <v>151</v>
      </c>
      <c r="B710" s="57">
        <f>PRRAS!C723</f>
        <v>709</v>
      </c>
      <c r="C710" s="57">
        <f>PRRAS!D723</f>
        <v>0</v>
      </c>
      <c r="D710" s="57">
        <f>PRRAS!E723</f>
        <v>0</v>
      </c>
      <c r="E710" s="57">
        <v>0</v>
      </c>
      <c r="F710" s="57">
        <v>0</v>
      </c>
      <c r="G710" s="58">
        <f t="shared" si="22"/>
        <v>0</v>
      </c>
      <c r="H710" s="58">
        <f t="shared" si="23"/>
        <v>0</v>
      </c>
      <c r="I710" s="59"/>
    </row>
    <row r="711" spans="1:9" x14ac:dyDescent="0.2">
      <c r="A711" s="56">
        <v>151</v>
      </c>
      <c r="B711" s="57">
        <f>PRRAS!C724</f>
        <v>710</v>
      </c>
      <c r="C711" s="57">
        <f>PRRAS!D724</f>
        <v>0</v>
      </c>
      <c r="D711" s="57">
        <f>PRRAS!E724</f>
        <v>0</v>
      </c>
      <c r="E711" s="57">
        <v>0</v>
      </c>
      <c r="F711" s="57">
        <v>0</v>
      </c>
      <c r="G711" s="58">
        <f t="shared" si="22"/>
        <v>0</v>
      </c>
      <c r="H711" s="58">
        <f t="shared" si="23"/>
        <v>0</v>
      </c>
      <c r="I711" s="59"/>
    </row>
    <row r="712" spans="1:9" x14ac:dyDescent="0.2">
      <c r="A712" s="56">
        <v>151</v>
      </c>
      <c r="B712" s="57">
        <f>PRRAS!C725</f>
        <v>711</v>
      </c>
      <c r="C712" s="57">
        <f>PRRAS!D725</f>
        <v>0</v>
      </c>
      <c r="D712" s="57">
        <f>PRRAS!E725</f>
        <v>0</v>
      </c>
      <c r="E712" s="57">
        <v>0</v>
      </c>
      <c r="F712" s="57">
        <v>0</v>
      </c>
      <c r="G712" s="58">
        <f t="shared" si="22"/>
        <v>0</v>
      </c>
      <c r="H712" s="58">
        <f t="shared" si="23"/>
        <v>0</v>
      </c>
      <c r="I712" s="59"/>
    </row>
    <row r="713" spans="1:9" x14ac:dyDescent="0.2">
      <c r="A713" s="56">
        <v>151</v>
      </c>
      <c r="B713" s="57">
        <f>PRRAS!C726</f>
        <v>712</v>
      </c>
      <c r="C713" s="57">
        <f>PRRAS!D726</f>
        <v>0</v>
      </c>
      <c r="D713" s="57">
        <f>PRRAS!E726</f>
        <v>0</v>
      </c>
      <c r="E713" s="57">
        <v>0</v>
      </c>
      <c r="F713" s="57">
        <v>0</v>
      </c>
      <c r="G713" s="58">
        <f t="shared" si="22"/>
        <v>0</v>
      </c>
      <c r="H713" s="58">
        <f t="shared" si="23"/>
        <v>0</v>
      </c>
      <c r="I713" s="59"/>
    </row>
    <row r="714" spans="1:9" x14ac:dyDescent="0.2">
      <c r="A714" s="56">
        <v>151</v>
      </c>
      <c r="B714" s="57">
        <f>PRRAS!C727</f>
        <v>713</v>
      </c>
      <c r="C714" s="57">
        <f>PRRAS!D727</f>
        <v>0</v>
      </c>
      <c r="D714" s="57">
        <f>PRRAS!E727</f>
        <v>0</v>
      </c>
      <c r="E714" s="57">
        <v>0</v>
      </c>
      <c r="F714" s="57">
        <v>0</v>
      </c>
      <c r="G714" s="58">
        <f t="shared" si="22"/>
        <v>0</v>
      </c>
      <c r="H714" s="58">
        <f t="shared" si="23"/>
        <v>0</v>
      </c>
      <c r="I714" s="59"/>
    </row>
    <row r="715" spans="1:9" x14ac:dyDescent="0.2">
      <c r="A715" s="56">
        <v>151</v>
      </c>
      <c r="B715" s="57">
        <f>PRRAS!C728</f>
        <v>714</v>
      </c>
      <c r="C715" s="57">
        <f>PRRAS!D728</f>
        <v>0</v>
      </c>
      <c r="D715" s="57">
        <f>PRRAS!E728</f>
        <v>0</v>
      </c>
      <c r="E715" s="57">
        <v>0</v>
      </c>
      <c r="F715" s="57">
        <v>0</v>
      </c>
      <c r="G715" s="58">
        <f t="shared" si="22"/>
        <v>0</v>
      </c>
      <c r="H715" s="58">
        <f t="shared" si="23"/>
        <v>0</v>
      </c>
      <c r="I715" s="59"/>
    </row>
    <row r="716" spans="1:9" x14ac:dyDescent="0.2">
      <c r="A716" s="56">
        <v>151</v>
      </c>
      <c r="B716" s="57">
        <f>PRRAS!C729</f>
        <v>715</v>
      </c>
      <c r="C716" s="57">
        <f>PRRAS!D729</f>
        <v>0</v>
      </c>
      <c r="D716" s="57">
        <f>PRRAS!E729</f>
        <v>0</v>
      </c>
      <c r="E716" s="57">
        <v>0</v>
      </c>
      <c r="F716" s="57">
        <v>0</v>
      </c>
      <c r="G716" s="58">
        <f t="shared" si="22"/>
        <v>0</v>
      </c>
      <c r="H716" s="58">
        <f t="shared" si="23"/>
        <v>0</v>
      </c>
      <c r="I716" s="59"/>
    </row>
    <row r="717" spans="1:9" x14ac:dyDescent="0.2">
      <c r="A717" s="56">
        <v>151</v>
      </c>
      <c r="B717" s="57">
        <f>PRRAS!C730</f>
        <v>716</v>
      </c>
      <c r="C717" s="57">
        <f>PRRAS!D730</f>
        <v>0</v>
      </c>
      <c r="D717" s="57">
        <f>PRRAS!E730</f>
        <v>0</v>
      </c>
      <c r="E717" s="57">
        <v>0</v>
      </c>
      <c r="F717" s="57">
        <v>0</v>
      </c>
      <c r="G717" s="58">
        <f t="shared" si="22"/>
        <v>0</v>
      </c>
      <c r="H717" s="58">
        <f t="shared" si="23"/>
        <v>0</v>
      </c>
      <c r="I717" s="59"/>
    </row>
    <row r="718" spans="1:9" x14ac:dyDescent="0.2">
      <c r="A718" s="56">
        <v>151</v>
      </c>
      <c r="B718" s="57">
        <f>PRRAS!C731</f>
        <v>717</v>
      </c>
      <c r="C718" s="57">
        <f>PRRAS!D731</f>
        <v>0</v>
      </c>
      <c r="D718" s="57">
        <f>PRRAS!E731</f>
        <v>0</v>
      </c>
      <c r="E718" s="57">
        <v>0</v>
      </c>
      <c r="F718" s="57">
        <v>0</v>
      </c>
      <c r="G718" s="58">
        <f t="shared" si="22"/>
        <v>0</v>
      </c>
      <c r="H718" s="58">
        <f t="shared" si="23"/>
        <v>0</v>
      </c>
      <c r="I718" s="59"/>
    </row>
    <row r="719" spans="1:9" x14ac:dyDescent="0.2">
      <c r="A719" s="56">
        <v>151</v>
      </c>
      <c r="B719" s="57">
        <f>PRRAS!C732</f>
        <v>718</v>
      </c>
      <c r="C719" s="57">
        <f>PRRAS!D732</f>
        <v>0</v>
      </c>
      <c r="D719" s="57">
        <f>PRRAS!E732</f>
        <v>0</v>
      </c>
      <c r="E719" s="57">
        <v>0</v>
      </c>
      <c r="F719" s="57">
        <v>0</v>
      </c>
      <c r="G719" s="58">
        <f t="shared" si="22"/>
        <v>0</v>
      </c>
      <c r="H719" s="58">
        <f t="shared" si="23"/>
        <v>0</v>
      </c>
      <c r="I719" s="59"/>
    </row>
    <row r="720" spans="1:9" x14ac:dyDescent="0.2">
      <c r="A720" s="56">
        <v>151</v>
      </c>
      <c r="B720" s="57">
        <f>PRRAS!C733</f>
        <v>719</v>
      </c>
      <c r="C720" s="57">
        <f>PRRAS!D733</f>
        <v>0</v>
      </c>
      <c r="D720" s="57">
        <f>PRRAS!E733</f>
        <v>0</v>
      </c>
      <c r="E720" s="57">
        <v>0</v>
      </c>
      <c r="F720" s="57">
        <v>0</v>
      </c>
      <c r="G720" s="58">
        <f t="shared" si="22"/>
        <v>0</v>
      </c>
      <c r="H720" s="58">
        <f t="shared" si="23"/>
        <v>0</v>
      </c>
      <c r="I720" s="59"/>
    </row>
    <row r="721" spans="1:9" x14ac:dyDescent="0.2">
      <c r="A721" s="56">
        <v>151</v>
      </c>
      <c r="B721" s="57">
        <f>PRRAS!C734</f>
        <v>720</v>
      </c>
      <c r="C721" s="57">
        <f>PRRAS!D734</f>
        <v>0</v>
      </c>
      <c r="D721" s="57">
        <f>PRRAS!E734</f>
        <v>0</v>
      </c>
      <c r="E721" s="57">
        <v>0</v>
      </c>
      <c r="F721" s="57">
        <v>0</v>
      </c>
      <c r="G721" s="58">
        <f t="shared" si="22"/>
        <v>0</v>
      </c>
      <c r="H721" s="58">
        <f t="shared" si="23"/>
        <v>0</v>
      </c>
      <c r="I721" s="59"/>
    </row>
    <row r="722" spans="1:9" x14ac:dyDescent="0.2">
      <c r="A722" s="56">
        <v>151</v>
      </c>
      <c r="B722" s="57">
        <f>PRRAS!C735</f>
        <v>721</v>
      </c>
      <c r="C722" s="57">
        <f>PRRAS!D735</f>
        <v>0</v>
      </c>
      <c r="D722" s="57">
        <f>PRRAS!E735</f>
        <v>0</v>
      </c>
      <c r="E722" s="57">
        <v>0</v>
      </c>
      <c r="F722" s="57">
        <v>0</v>
      </c>
      <c r="G722" s="58">
        <f t="shared" si="22"/>
        <v>0</v>
      </c>
      <c r="H722" s="58">
        <f t="shared" si="23"/>
        <v>0</v>
      </c>
      <c r="I722" s="59"/>
    </row>
    <row r="723" spans="1:9" x14ac:dyDescent="0.2">
      <c r="A723" s="56">
        <v>151</v>
      </c>
      <c r="B723" s="57">
        <f>PRRAS!C736</f>
        <v>722</v>
      </c>
      <c r="C723" s="57">
        <f>PRRAS!D736</f>
        <v>0</v>
      </c>
      <c r="D723" s="57">
        <f>PRRAS!E736</f>
        <v>0</v>
      </c>
      <c r="E723" s="57">
        <v>0</v>
      </c>
      <c r="F723" s="57">
        <v>0</v>
      </c>
      <c r="G723" s="58">
        <f t="shared" si="22"/>
        <v>0</v>
      </c>
      <c r="H723" s="58">
        <f t="shared" si="23"/>
        <v>0</v>
      </c>
      <c r="I723" s="59"/>
    </row>
    <row r="724" spans="1:9" x14ac:dyDescent="0.2">
      <c r="A724" s="56">
        <v>151</v>
      </c>
      <c r="B724" s="57">
        <f>PRRAS!C737</f>
        <v>723</v>
      </c>
      <c r="C724" s="57">
        <f>PRRAS!D737</f>
        <v>0</v>
      </c>
      <c r="D724" s="57">
        <f>PRRAS!E737</f>
        <v>0</v>
      </c>
      <c r="E724" s="57">
        <v>0</v>
      </c>
      <c r="F724" s="57">
        <v>0</v>
      </c>
      <c r="G724" s="58">
        <f t="shared" si="22"/>
        <v>0</v>
      </c>
      <c r="H724" s="58">
        <f t="shared" si="23"/>
        <v>0</v>
      </c>
      <c r="I724" s="59"/>
    </row>
    <row r="725" spans="1:9" x14ac:dyDescent="0.2">
      <c r="A725" s="56">
        <v>151</v>
      </c>
      <c r="B725" s="57">
        <f>PRRAS!C738</f>
        <v>724</v>
      </c>
      <c r="C725" s="57">
        <f>PRRAS!D738</f>
        <v>0</v>
      </c>
      <c r="D725" s="57">
        <f>PRRAS!E738</f>
        <v>0</v>
      </c>
      <c r="E725" s="57">
        <v>0</v>
      </c>
      <c r="F725" s="57">
        <v>0</v>
      </c>
      <c r="G725" s="58">
        <f t="shared" si="22"/>
        <v>0</v>
      </c>
      <c r="H725" s="58">
        <f t="shared" si="23"/>
        <v>0</v>
      </c>
      <c r="I725" s="59"/>
    </row>
    <row r="726" spans="1:9" x14ac:dyDescent="0.2">
      <c r="A726" s="56">
        <v>151</v>
      </c>
      <c r="B726" s="57">
        <f>PRRAS!C739</f>
        <v>725</v>
      </c>
      <c r="C726" s="57">
        <f>PRRAS!D739</f>
        <v>0</v>
      </c>
      <c r="D726" s="57">
        <f>PRRAS!E739</f>
        <v>0</v>
      </c>
      <c r="E726" s="57">
        <v>0</v>
      </c>
      <c r="F726" s="57">
        <v>0</v>
      </c>
      <c r="G726" s="58">
        <f t="shared" si="22"/>
        <v>0</v>
      </c>
      <c r="H726" s="58">
        <f t="shared" si="23"/>
        <v>0</v>
      </c>
      <c r="I726" s="59"/>
    </row>
    <row r="727" spans="1:9" x14ac:dyDescent="0.2">
      <c r="A727" s="56">
        <v>151</v>
      </c>
      <c r="B727" s="57">
        <f>PRRAS!C740</f>
        <v>726</v>
      </c>
      <c r="C727" s="57">
        <f>PRRAS!D740</f>
        <v>0</v>
      </c>
      <c r="D727" s="57">
        <f>PRRAS!E740</f>
        <v>0</v>
      </c>
      <c r="E727" s="57">
        <v>0</v>
      </c>
      <c r="F727" s="57">
        <v>0</v>
      </c>
      <c r="G727" s="58">
        <f t="shared" si="22"/>
        <v>0</v>
      </c>
      <c r="H727" s="58">
        <f t="shared" si="23"/>
        <v>0</v>
      </c>
      <c r="I727" s="59"/>
    </row>
    <row r="728" spans="1:9" x14ac:dyDescent="0.2">
      <c r="A728" s="56">
        <v>151</v>
      </c>
      <c r="B728" s="57">
        <f>PRRAS!C741</f>
        <v>727</v>
      </c>
      <c r="C728" s="57">
        <f>PRRAS!D741</f>
        <v>0</v>
      </c>
      <c r="D728" s="57">
        <f>PRRAS!E741</f>
        <v>0</v>
      </c>
      <c r="E728" s="57">
        <v>0</v>
      </c>
      <c r="F728" s="57">
        <v>0</v>
      </c>
      <c r="G728" s="58">
        <f t="shared" si="22"/>
        <v>0</v>
      </c>
      <c r="H728" s="58">
        <f t="shared" si="23"/>
        <v>0</v>
      </c>
      <c r="I728" s="59"/>
    </row>
    <row r="729" spans="1:9" x14ac:dyDescent="0.2">
      <c r="A729" s="56">
        <v>151</v>
      </c>
      <c r="B729" s="57">
        <f>PRRAS!C742</f>
        <v>728</v>
      </c>
      <c r="C729" s="57">
        <f>PRRAS!D742</f>
        <v>0</v>
      </c>
      <c r="D729" s="57">
        <f>PRRAS!E742</f>
        <v>0</v>
      </c>
      <c r="E729" s="57">
        <v>0</v>
      </c>
      <c r="F729" s="57">
        <v>0</v>
      </c>
      <c r="G729" s="58">
        <f t="shared" si="22"/>
        <v>0</v>
      </c>
      <c r="H729" s="58">
        <f t="shared" si="23"/>
        <v>0</v>
      </c>
      <c r="I729" s="59"/>
    </row>
    <row r="730" spans="1:9" x14ac:dyDescent="0.2">
      <c r="A730" s="56">
        <v>151</v>
      </c>
      <c r="B730" s="57">
        <f>PRRAS!C743</f>
        <v>729</v>
      </c>
      <c r="C730" s="57">
        <f>PRRAS!D743</f>
        <v>0</v>
      </c>
      <c r="D730" s="57">
        <f>PRRAS!E743</f>
        <v>0</v>
      </c>
      <c r="E730" s="57">
        <v>0</v>
      </c>
      <c r="F730" s="57">
        <v>0</v>
      </c>
      <c r="G730" s="58">
        <f t="shared" si="22"/>
        <v>0</v>
      </c>
      <c r="H730" s="58">
        <f t="shared" si="23"/>
        <v>0</v>
      </c>
      <c r="I730" s="59"/>
    </row>
    <row r="731" spans="1:9" x14ac:dyDescent="0.2">
      <c r="A731" s="56">
        <v>151</v>
      </c>
      <c r="B731" s="57">
        <f>PRRAS!C744</f>
        <v>730</v>
      </c>
      <c r="C731" s="57">
        <f>PRRAS!D744</f>
        <v>0</v>
      </c>
      <c r="D731" s="57">
        <f>PRRAS!E744</f>
        <v>0</v>
      </c>
      <c r="E731" s="57">
        <v>0</v>
      </c>
      <c r="F731" s="57">
        <v>0</v>
      </c>
      <c r="G731" s="58">
        <f t="shared" si="22"/>
        <v>0</v>
      </c>
      <c r="H731" s="58">
        <f t="shared" si="23"/>
        <v>0</v>
      </c>
      <c r="I731" s="59"/>
    </row>
    <row r="732" spans="1:9" x14ac:dyDescent="0.2">
      <c r="A732" s="56">
        <v>151</v>
      </c>
      <c r="B732" s="57">
        <f>PRRAS!C745</f>
        <v>731</v>
      </c>
      <c r="C732" s="57">
        <f>PRRAS!D745</f>
        <v>0</v>
      </c>
      <c r="D732" s="57">
        <f>PRRAS!E745</f>
        <v>0</v>
      </c>
      <c r="E732" s="57">
        <v>0</v>
      </c>
      <c r="F732" s="57">
        <v>0</v>
      </c>
      <c r="G732" s="58">
        <f t="shared" si="22"/>
        <v>0</v>
      </c>
      <c r="H732" s="58">
        <f t="shared" si="23"/>
        <v>0</v>
      </c>
      <c r="I732" s="59"/>
    </row>
    <row r="733" spans="1:9" x14ac:dyDescent="0.2">
      <c r="A733" s="56">
        <v>151</v>
      </c>
      <c r="B733" s="57">
        <f>PRRAS!C746</f>
        <v>732</v>
      </c>
      <c r="C733" s="57">
        <f>PRRAS!D746</f>
        <v>0</v>
      </c>
      <c r="D733" s="57">
        <f>PRRAS!E746</f>
        <v>0</v>
      </c>
      <c r="E733" s="57">
        <v>0</v>
      </c>
      <c r="F733" s="57">
        <v>0</v>
      </c>
      <c r="G733" s="58">
        <f t="shared" si="22"/>
        <v>0</v>
      </c>
      <c r="H733" s="58">
        <f t="shared" si="23"/>
        <v>0</v>
      </c>
      <c r="I733" s="59"/>
    </row>
    <row r="734" spans="1:9" x14ac:dyDescent="0.2">
      <c r="A734" s="56">
        <v>151</v>
      </c>
      <c r="B734" s="57">
        <f>PRRAS!C747</f>
        <v>733</v>
      </c>
      <c r="C734" s="57">
        <f>PRRAS!D747</f>
        <v>0</v>
      </c>
      <c r="D734" s="57">
        <f>PRRAS!E747</f>
        <v>0</v>
      </c>
      <c r="E734" s="57">
        <v>0</v>
      </c>
      <c r="F734" s="57">
        <v>0</v>
      </c>
      <c r="G734" s="58">
        <f t="shared" si="22"/>
        <v>0</v>
      </c>
      <c r="H734" s="58">
        <f t="shared" si="23"/>
        <v>0</v>
      </c>
      <c r="I734" s="59"/>
    </row>
    <row r="735" spans="1:9" x14ac:dyDescent="0.2">
      <c r="A735" s="56">
        <v>151</v>
      </c>
      <c r="B735" s="57">
        <f>PRRAS!C748</f>
        <v>734</v>
      </c>
      <c r="C735" s="57">
        <f>PRRAS!D748</f>
        <v>0</v>
      </c>
      <c r="D735" s="57">
        <f>PRRAS!E748</f>
        <v>0</v>
      </c>
      <c r="E735" s="57">
        <v>0</v>
      </c>
      <c r="F735" s="57">
        <v>0</v>
      </c>
      <c r="G735" s="58">
        <f t="shared" si="22"/>
        <v>0</v>
      </c>
      <c r="H735" s="58">
        <f t="shared" si="23"/>
        <v>0</v>
      </c>
      <c r="I735" s="59"/>
    </row>
    <row r="736" spans="1:9" x14ac:dyDescent="0.2">
      <c r="A736" s="56">
        <v>151</v>
      </c>
      <c r="B736" s="57">
        <f>PRRAS!C749</f>
        <v>735</v>
      </c>
      <c r="C736" s="57">
        <f>PRRAS!D749</f>
        <v>0</v>
      </c>
      <c r="D736" s="57">
        <f>PRRAS!E749</f>
        <v>0</v>
      </c>
      <c r="E736" s="57">
        <v>0</v>
      </c>
      <c r="F736" s="57">
        <v>0</v>
      </c>
      <c r="G736" s="58">
        <f t="shared" si="22"/>
        <v>0</v>
      </c>
      <c r="H736" s="58">
        <f t="shared" si="23"/>
        <v>0</v>
      </c>
      <c r="I736" s="59"/>
    </row>
    <row r="737" spans="1:9" x14ac:dyDescent="0.2">
      <c r="A737" s="56">
        <v>151</v>
      </c>
      <c r="B737" s="57">
        <f>PRRAS!C750</f>
        <v>736</v>
      </c>
      <c r="C737" s="57">
        <f>PRRAS!D750</f>
        <v>0</v>
      </c>
      <c r="D737" s="57">
        <f>PRRAS!E750</f>
        <v>0</v>
      </c>
      <c r="E737" s="57">
        <v>0</v>
      </c>
      <c r="F737" s="57">
        <v>0</v>
      </c>
      <c r="G737" s="58">
        <f t="shared" si="22"/>
        <v>0</v>
      </c>
      <c r="H737" s="58">
        <f t="shared" si="23"/>
        <v>0</v>
      </c>
      <c r="I737" s="59"/>
    </row>
    <row r="738" spans="1:9" x14ac:dyDescent="0.2">
      <c r="A738" s="56">
        <v>151</v>
      </c>
      <c r="B738" s="57">
        <f>PRRAS!C751</f>
        <v>737</v>
      </c>
      <c r="C738" s="57">
        <f>PRRAS!D751</f>
        <v>0</v>
      </c>
      <c r="D738" s="57">
        <f>PRRAS!E751</f>
        <v>0</v>
      </c>
      <c r="E738" s="57">
        <v>0</v>
      </c>
      <c r="F738" s="57">
        <v>0</v>
      </c>
      <c r="G738" s="58">
        <f t="shared" si="22"/>
        <v>0</v>
      </c>
      <c r="H738" s="58">
        <f t="shared" si="23"/>
        <v>0</v>
      </c>
      <c r="I738" s="59"/>
    </row>
    <row r="739" spans="1:9" x14ac:dyDescent="0.2">
      <c r="A739" s="56">
        <v>151</v>
      </c>
      <c r="B739" s="57">
        <f>PRRAS!C752</f>
        <v>738</v>
      </c>
      <c r="C739" s="57">
        <f>PRRAS!D752</f>
        <v>0</v>
      </c>
      <c r="D739" s="57">
        <f>PRRAS!E752</f>
        <v>0</v>
      </c>
      <c r="E739" s="57">
        <v>0</v>
      </c>
      <c r="F739" s="57">
        <v>0</v>
      </c>
      <c r="G739" s="58">
        <f t="shared" si="22"/>
        <v>0</v>
      </c>
      <c r="H739" s="58">
        <f t="shared" si="23"/>
        <v>0</v>
      </c>
      <c r="I739" s="59"/>
    </row>
    <row r="740" spans="1:9" x14ac:dyDescent="0.2">
      <c r="A740" s="56">
        <v>151</v>
      </c>
      <c r="B740" s="57">
        <f>PRRAS!C753</f>
        <v>739</v>
      </c>
      <c r="C740" s="57">
        <f>PRRAS!D753</f>
        <v>0</v>
      </c>
      <c r="D740" s="57">
        <f>PRRAS!E753</f>
        <v>0</v>
      </c>
      <c r="E740" s="57">
        <v>0</v>
      </c>
      <c r="F740" s="57">
        <v>0</v>
      </c>
      <c r="G740" s="58">
        <f t="shared" si="22"/>
        <v>0</v>
      </c>
      <c r="H740" s="58">
        <f t="shared" si="23"/>
        <v>0</v>
      </c>
      <c r="I740" s="59"/>
    </row>
    <row r="741" spans="1:9" x14ac:dyDescent="0.2">
      <c r="A741" s="56">
        <v>151</v>
      </c>
      <c r="B741" s="57">
        <f>PRRAS!C754</f>
        <v>740</v>
      </c>
      <c r="C741" s="57">
        <f>PRRAS!D754</f>
        <v>0</v>
      </c>
      <c r="D741" s="57">
        <f>PRRAS!E754</f>
        <v>0</v>
      </c>
      <c r="E741" s="57">
        <v>0</v>
      </c>
      <c r="F741" s="57">
        <v>0</v>
      </c>
      <c r="G741" s="58">
        <f t="shared" si="22"/>
        <v>0</v>
      </c>
      <c r="H741" s="58">
        <f t="shared" si="23"/>
        <v>0</v>
      </c>
      <c r="I741" s="59"/>
    </row>
    <row r="742" spans="1:9" x14ac:dyDescent="0.2">
      <c r="A742" s="56">
        <v>151</v>
      </c>
      <c r="B742" s="57">
        <f>PRRAS!C755</f>
        <v>741</v>
      </c>
      <c r="C742" s="57">
        <f>PRRAS!D755</f>
        <v>0</v>
      </c>
      <c r="D742" s="57">
        <f>PRRAS!E755</f>
        <v>0</v>
      </c>
      <c r="E742" s="57">
        <v>0</v>
      </c>
      <c r="F742" s="57">
        <v>0</v>
      </c>
      <c r="G742" s="58">
        <f t="shared" si="22"/>
        <v>0</v>
      </c>
      <c r="H742" s="58">
        <f t="shared" si="23"/>
        <v>0</v>
      </c>
      <c r="I742" s="59"/>
    </row>
    <row r="743" spans="1:9" x14ac:dyDescent="0.2">
      <c r="A743" s="56">
        <v>151</v>
      </c>
      <c r="B743" s="57">
        <f>PRRAS!C756</f>
        <v>742</v>
      </c>
      <c r="C743" s="57">
        <f>PRRAS!D756</f>
        <v>0</v>
      </c>
      <c r="D743" s="57">
        <f>PRRAS!E756</f>
        <v>0</v>
      </c>
      <c r="E743" s="57">
        <v>0</v>
      </c>
      <c r="F743" s="57">
        <v>0</v>
      </c>
      <c r="G743" s="58">
        <f t="shared" si="22"/>
        <v>0</v>
      </c>
      <c r="H743" s="58">
        <f t="shared" si="23"/>
        <v>0</v>
      </c>
      <c r="I743" s="59"/>
    </row>
    <row r="744" spans="1:9" x14ac:dyDescent="0.2">
      <c r="A744" s="56">
        <v>151</v>
      </c>
      <c r="B744" s="57">
        <f>PRRAS!C757</f>
        <v>743</v>
      </c>
      <c r="C744" s="57">
        <f>PRRAS!D757</f>
        <v>0</v>
      </c>
      <c r="D744" s="57">
        <f>PRRAS!E757</f>
        <v>0</v>
      </c>
      <c r="E744" s="57">
        <v>0</v>
      </c>
      <c r="F744" s="57">
        <v>0</v>
      </c>
      <c r="G744" s="58">
        <f t="shared" si="22"/>
        <v>0</v>
      </c>
      <c r="H744" s="58">
        <f t="shared" si="23"/>
        <v>0</v>
      </c>
      <c r="I744" s="59"/>
    </row>
    <row r="745" spans="1:9" x14ac:dyDescent="0.2">
      <c r="A745" s="56">
        <v>151</v>
      </c>
      <c r="B745" s="57">
        <f>PRRAS!C758</f>
        <v>744</v>
      </c>
      <c r="C745" s="57">
        <f>PRRAS!D758</f>
        <v>0</v>
      </c>
      <c r="D745" s="57">
        <f>PRRAS!E758</f>
        <v>0</v>
      </c>
      <c r="E745" s="57">
        <v>0</v>
      </c>
      <c r="F745" s="57">
        <v>0</v>
      </c>
      <c r="G745" s="58">
        <f t="shared" si="22"/>
        <v>0</v>
      </c>
      <c r="H745" s="58">
        <f t="shared" si="23"/>
        <v>0</v>
      </c>
      <c r="I745" s="59"/>
    </row>
    <row r="746" spans="1:9" x14ac:dyDescent="0.2">
      <c r="A746" s="56">
        <v>151</v>
      </c>
      <c r="B746" s="57">
        <f>PRRAS!C759</f>
        <v>745</v>
      </c>
      <c r="C746" s="57">
        <f>PRRAS!D759</f>
        <v>0</v>
      </c>
      <c r="D746" s="57">
        <f>PRRAS!E759</f>
        <v>0</v>
      </c>
      <c r="E746" s="57">
        <v>0</v>
      </c>
      <c r="F746" s="57">
        <v>0</v>
      </c>
      <c r="G746" s="58">
        <f t="shared" si="22"/>
        <v>0</v>
      </c>
      <c r="H746" s="58">
        <f t="shared" si="23"/>
        <v>0</v>
      </c>
      <c r="I746" s="59"/>
    </row>
    <row r="747" spans="1:9" x14ac:dyDescent="0.2">
      <c r="A747" s="56">
        <v>151</v>
      </c>
      <c r="B747" s="57">
        <f>PRRAS!C760</f>
        <v>746</v>
      </c>
      <c r="C747" s="57">
        <f>PRRAS!D760</f>
        <v>0</v>
      </c>
      <c r="D747" s="57">
        <f>PRRAS!E760</f>
        <v>0</v>
      </c>
      <c r="E747" s="57">
        <v>0</v>
      </c>
      <c r="F747" s="57">
        <v>0</v>
      </c>
      <c r="G747" s="58">
        <f t="shared" si="22"/>
        <v>0</v>
      </c>
      <c r="H747" s="58">
        <f t="shared" si="23"/>
        <v>0</v>
      </c>
      <c r="I747" s="59"/>
    </row>
    <row r="748" spans="1:9" x14ac:dyDescent="0.2">
      <c r="A748" s="56">
        <v>151</v>
      </c>
      <c r="B748" s="57">
        <f>PRRAS!C761</f>
        <v>747</v>
      </c>
      <c r="C748" s="57">
        <f>PRRAS!D761</f>
        <v>0</v>
      </c>
      <c r="D748" s="57">
        <f>PRRAS!E761</f>
        <v>0</v>
      </c>
      <c r="E748" s="57">
        <v>0</v>
      </c>
      <c r="F748" s="57">
        <v>0</v>
      </c>
      <c r="G748" s="58">
        <f t="shared" si="22"/>
        <v>0</v>
      </c>
      <c r="H748" s="58">
        <f t="shared" si="23"/>
        <v>0</v>
      </c>
      <c r="I748" s="59"/>
    </row>
    <row r="749" spans="1:9" x14ac:dyDescent="0.2">
      <c r="A749" s="56">
        <v>151</v>
      </c>
      <c r="B749" s="57">
        <f>PRRAS!C762</f>
        <v>748</v>
      </c>
      <c r="C749" s="57">
        <f>PRRAS!D762</f>
        <v>0</v>
      </c>
      <c r="D749" s="57">
        <f>PRRAS!E762</f>
        <v>0</v>
      </c>
      <c r="E749" s="57">
        <v>0</v>
      </c>
      <c r="F749" s="57">
        <v>0</v>
      </c>
      <c r="G749" s="58">
        <f t="shared" si="22"/>
        <v>0</v>
      </c>
      <c r="H749" s="58">
        <f t="shared" si="23"/>
        <v>0</v>
      </c>
      <c r="I749" s="59"/>
    </row>
    <row r="750" spans="1:9" x14ac:dyDescent="0.2">
      <c r="A750" s="56">
        <v>151</v>
      </c>
      <c r="B750" s="57">
        <f>PRRAS!C763</f>
        <v>749</v>
      </c>
      <c r="C750" s="57">
        <f>PRRAS!D763</f>
        <v>0</v>
      </c>
      <c r="D750" s="57">
        <f>PRRAS!E763</f>
        <v>0</v>
      </c>
      <c r="E750" s="57">
        <v>0</v>
      </c>
      <c r="F750" s="57">
        <v>0</v>
      </c>
      <c r="G750" s="58">
        <f t="shared" si="22"/>
        <v>0</v>
      </c>
      <c r="H750" s="58">
        <f t="shared" si="23"/>
        <v>0</v>
      </c>
      <c r="I750" s="59"/>
    </row>
    <row r="751" spans="1:9" x14ac:dyDescent="0.2">
      <c r="A751" s="56">
        <v>151</v>
      </c>
      <c r="B751" s="57">
        <f>PRRAS!C764</f>
        <v>750</v>
      </c>
      <c r="C751" s="57">
        <f>PRRAS!D764</f>
        <v>0</v>
      </c>
      <c r="D751" s="57">
        <f>PRRAS!E764</f>
        <v>0</v>
      </c>
      <c r="E751" s="57">
        <v>0</v>
      </c>
      <c r="F751" s="57">
        <v>0</v>
      </c>
      <c r="G751" s="58">
        <f t="shared" si="22"/>
        <v>0</v>
      </c>
      <c r="H751" s="58">
        <f t="shared" si="23"/>
        <v>0</v>
      </c>
      <c r="I751" s="59"/>
    </row>
    <row r="752" spans="1:9" x14ac:dyDescent="0.2">
      <c r="A752" s="56">
        <v>151</v>
      </c>
      <c r="B752" s="57">
        <f>PRRAS!C765</f>
        <v>751</v>
      </c>
      <c r="C752" s="57">
        <f>PRRAS!D765</f>
        <v>0</v>
      </c>
      <c r="D752" s="57">
        <f>PRRAS!E765</f>
        <v>0</v>
      </c>
      <c r="E752" s="57">
        <v>0</v>
      </c>
      <c r="F752" s="57">
        <v>0</v>
      </c>
      <c r="G752" s="58">
        <f t="shared" si="22"/>
        <v>0</v>
      </c>
      <c r="H752" s="58">
        <f t="shared" si="23"/>
        <v>0</v>
      </c>
      <c r="I752" s="59"/>
    </row>
    <row r="753" spans="1:9" x14ac:dyDescent="0.2">
      <c r="A753" s="56">
        <v>151</v>
      </c>
      <c r="B753" s="57">
        <f>PRRAS!C766</f>
        <v>752</v>
      </c>
      <c r="C753" s="57">
        <f>PRRAS!D766</f>
        <v>0</v>
      </c>
      <c r="D753" s="57">
        <f>PRRAS!E766</f>
        <v>0</v>
      </c>
      <c r="E753" s="57">
        <v>0</v>
      </c>
      <c r="F753" s="57">
        <v>0</v>
      </c>
      <c r="G753" s="58">
        <f t="shared" si="22"/>
        <v>0</v>
      </c>
      <c r="H753" s="58">
        <f t="shared" si="23"/>
        <v>0</v>
      </c>
      <c r="I753" s="59"/>
    </row>
    <row r="754" spans="1:9" x14ac:dyDescent="0.2">
      <c r="A754" s="56">
        <v>151</v>
      </c>
      <c r="B754" s="57">
        <f>PRRAS!C767</f>
        <v>753</v>
      </c>
      <c r="C754" s="57">
        <f>PRRAS!D767</f>
        <v>0</v>
      </c>
      <c r="D754" s="57">
        <f>PRRAS!E767</f>
        <v>0</v>
      </c>
      <c r="E754" s="57">
        <v>0</v>
      </c>
      <c r="F754" s="57">
        <v>0</v>
      </c>
      <c r="G754" s="58">
        <f t="shared" si="22"/>
        <v>0</v>
      </c>
      <c r="H754" s="58">
        <f t="shared" si="23"/>
        <v>0</v>
      </c>
      <c r="I754" s="59"/>
    </row>
    <row r="755" spans="1:9" x14ac:dyDescent="0.2">
      <c r="A755" s="56">
        <v>151</v>
      </c>
      <c r="B755" s="57">
        <f>PRRAS!C768</f>
        <v>754</v>
      </c>
      <c r="C755" s="57">
        <f>PRRAS!D768</f>
        <v>0</v>
      </c>
      <c r="D755" s="57">
        <f>PRRAS!E768</f>
        <v>0</v>
      </c>
      <c r="E755" s="57">
        <v>0</v>
      </c>
      <c r="F755" s="57">
        <v>0</v>
      </c>
      <c r="G755" s="58">
        <f t="shared" si="22"/>
        <v>0</v>
      </c>
      <c r="H755" s="58">
        <f t="shared" si="23"/>
        <v>0</v>
      </c>
      <c r="I755" s="59"/>
    </row>
    <row r="756" spans="1:9" x14ac:dyDescent="0.2">
      <c r="A756" s="56">
        <v>151</v>
      </c>
      <c r="B756" s="57">
        <f>PRRAS!C769</f>
        <v>755</v>
      </c>
      <c r="C756" s="57">
        <f>PRRAS!D769</f>
        <v>0</v>
      </c>
      <c r="D756" s="57">
        <f>PRRAS!E769</f>
        <v>0</v>
      </c>
      <c r="E756" s="57">
        <v>0</v>
      </c>
      <c r="F756" s="57">
        <v>0</v>
      </c>
      <c r="G756" s="58">
        <f t="shared" si="22"/>
        <v>0</v>
      </c>
      <c r="H756" s="58">
        <f t="shared" si="23"/>
        <v>0</v>
      </c>
      <c r="I756" s="59"/>
    </row>
    <row r="757" spans="1:9" x14ac:dyDescent="0.2">
      <c r="A757" s="56">
        <v>151</v>
      </c>
      <c r="B757" s="57">
        <f>PRRAS!C770</f>
        <v>756</v>
      </c>
      <c r="C757" s="57">
        <f>PRRAS!D770</f>
        <v>0</v>
      </c>
      <c r="D757" s="57">
        <f>PRRAS!E770</f>
        <v>0</v>
      </c>
      <c r="E757" s="57">
        <v>0</v>
      </c>
      <c r="F757" s="57">
        <v>0</v>
      </c>
      <c r="G757" s="58">
        <f t="shared" si="22"/>
        <v>0</v>
      </c>
      <c r="H757" s="58">
        <f t="shared" si="23"/>
        <v>0</v>
      </c>
      <c r="I757" s="59"/>
    </row>
    <row r="758" spans="1:9" x14ac:dyDescent="0.2">
      <c r="A758" s="56">
        <v>151</v>
      </c>
      <c r="B758" s="57">
        <f>PRRAS!C771</f>
        <v>757</v>
      </c>
      <c r="C758" s="57">
        <f>PRRAS!D771</f>
        <v>0</v>
      </c>
      <c r="D758" s="57">
        <f>PRRAS!E771</f>
        <v>0</v>
      </c>
      <c r="E758" s="57">
        <v>0</v>
      </c>
      <c r="F758" s="57">
        <v>0</v>
      </c>
      <c r="G758" s="58">
        <f t="shared" si="22"/>
        <v>0</v>
      </c>
      <c r="H758" s="58">
        <f t="shared" si="23"/>
        <v>0</v>
      </c>
      <c r="I758" s="59"/>
    </row>
    <row r="759" spans="1:9" x14ac:dyDescent="0.2">
      <c r="A759" s="56">
        <v>151</v>
      </c>
      <c r="B759" s="57">
        <f>PRRAS!C772</f>
        <v>758</v>
      </c>
      <c r="C759" s="57">
        <f>PRRAS!D772</f>
        <v>0</v>
      </c>
      <c r="D759" s="57">
        <f>PRRAS!E772</f>
        <v>0</v>
      </c>
      <c r="E759" s="57">
        <v>0</v>
      </c>
      <c r="F759" s="57">
        <v>0</v>
      </c>
      <c r="G759" s="58">
        <f t="shared" si="22"/>
        <v>0</v>
      </c>
      <c r="H759" s="58">
        <f t="shared" si="23"/>
        <v>0</v>
      </c>
      <c r="I759" s="59"/>
    </row>
    <row r="760" spans="1:9" x14ac:dyDescent="0.2">
      <c r="A760" s="56">
        <v>151</v>
      </c>
      <c r="B760" s="57">
        <f>PRRAS!C773</f>
        <v>759</v>
      </c>
      <c r="C760" s="57">
        <f>PRRAS!D773</f>
        <v>0</v>
      </c>
      <c r="D760" s="57">
        <f>PRRAS!E773</f>
        <v>0</v>
      </c>
      <c r="E760" s="57">
        <v>0</v>
      </c>
      <c r="F760" s="57">
        <v>0</v>
      </c>
      <c r="G760" s="58">
        <f t="shared" si="22"/>
        <v>0</v>
      </c>
      <c r="H760" s="58">
        <f t="shared" si="23"/>
        <v>0</v>
      </c>
      <c r="I760" s="59"/>
    </row>
    <row r="761" spans="1:9" x14ac:dyDescent="0.2">
      <c r="A761" s="56">
        <v>151</v>
      </c>
      <c r="B761" s="57">
        <f>PRRAS!C774</f>
        <v>760</v>
      </c>
      <c r="C761" s="57">
        <f>PRRAS!D774</f>
        <v>0</v>
      </c>
      <c r="D761" s="57">
        <f>PRRAS!E774</f>
        <v>0</v>
      </c>
      <c r="E761" s="57">
        <v>0</v>
      </c>
      <c r="F761" s="57">
        <v>0</v>
      </c>
      <c r="G761" s="58">
        <f t="shared" si="22"/>
        <v>0</v>
      </c>
      <c r="H761" s="58">
        <f t="shared" si="23"/>
        <v>0</v>
      </c>
      <c r="I761" s="59"/>
    </row>
    <row r="762" spans="1:9" x14ac:dyDescent="0.2">
      <c r="A762" s="56">
        <v>151</v>
      </c>
      <c r="B762" s="57">
        <f>PRRAS!C775</f>
        <v>761</v>
      </c>
      <c r="C762" s="57">
        <f>PRRAS!D775</f>
        <v>0</v>
      </c>
      <c r="D762" s="57">
        <f>PRRAS!E775</f>
        <v>0</v>
      </c>
      <c r="E762" s="57">
        <v>0</v>
      </c>
      <c r="F762" s="57">
        <v>0</v>
      </c>
      <c r="G762" s="58">
        <f t="shared" si="22"/>
        <v>0</v>
      </c>
      <c r="H762" s="58">
        <f t="shared" si="23"/>
        <v>0</v>
      </c>
      <c r="I762" s="59"/>
    </row>
    <row r="763" spans="1:9" x14ac:dyDescent="0.2">
      <c r="A763" s="56">
        <v>151</v>
      </c>
      <c r="B763" s="57">
        <f>PRRAS!C776</f>
        <v>762</v>
      </c>
      <c r="C763" s="57">
        <f>PRRAS!D776</f>
        <v>0</v>
      </c>
      <c r="D763" s="57">
        <f>PRRAS!E776</f>
        <v>0</v>
      </c>
      <c r="E763" s="57">
        <v>0</v>
      </c>
      <c r="F763" s="57">
        <v>0</v>
      </c>
      <c r="G763" s="58">
        <f t="shared" si="22"/>
        <v>0</v>
      </c>
      <c r="H763" s="58">
        <f t="shared" si="23"/>
        <v>0</v>
      </c>
      <c r="I763" s="59"/>
    </row>
    <row r="764" spans="1:9" x14ac:dyDescent="0.2">
      <c r="A764" s="56">
        <v>151</v>
      </c>
      <c r="B764" s="57">
        <f>PRRAS!C777</f>
        <v>763</v>
      </c>
      <c r="C764" s="57">
        <f>PRRAS!D777</f>
        <v>0</v>
      </c>
      <c r="D764" s="57">
        <f>PRRAS!E777</f>
        <v>0</v>
      </c>
      <c r="E764" s="57">
        <v>0</v>
      </c>
      <c r="F764" s="57">
        <v>0</v>
      </c>
      <c r="G764" s="58">
        <f t="shared" si="22"/>
        <v>0</v>
      </c>
      <c r="H764" s="58">
        <f t="shared" si="23"/>
        <v>0</v>
      </c>
      <c r="I764" s="59"/>
    </row>
    <row r="765" spans="1:9" x14ac:dyDescent="0.2">
      <c r="A765" s="56">
        <v>151</v>
      </c>
      <c r="B765" s="57">
        <f>PRRAS!C778</f>
        <v>764</v>
      </c>
      <c r="C765" s="57">
        <f>PRRAS!D778</f>
        <v>0</v>
      </c>
      <c r="D765" s="57">
        <f>PRRAS!E778</f>
        <v>0</v>
      </c>
      <c r="E765" s="57">
        <v>0</v>
      </c>
      <c r="F765" s="57">
        <v>0</v>
      </c>
      <c r="G765" s="58">
        <f t="shared" si="22"/>
        <v>0</v>
      </c>
      <c r="H765" s="58">
        <f t="shared" si="23"/>
        <v>0</v>
      </c>
      <c r="I765" s="59"/>
    </row>
    <row r="766" spans="1:9" x14ac:dyDescent="0.2">
      <c r="A766" s="56">
        <v>151</v>
      </c>
      <c r="B766" s="57">
        <f>PRRAS!C779</f>
        <v>765</v>
      </c>
      <c r="C766" s="57">
        <f>PRRAS!D779</f>
        <v>0</v>
      </c>
      <c r="D766" s="57">
        <f>PRRAS!E779</f>
        <v>0</v>
      </c>
      <c r="E766" s="57">
        <v>0</v>
      </c>
      <c r="F766" s="57">
        <v>0</v>
      </c>
      <c r="G766" s="58">
        <f t="shared" si="22"/>
        <v>0</v>
      </c>
      <c r="H766" s="58">
        <f t="shared" si="23"/>
        <v>0</v>
      </c>
      <c r="I766" s="59"/>
    </row>
    <row r="767" spans="1:9" x14ac:dyDescent="0.2">
      <c r="A767" s="56">
        <v>151</v>
      </c>
      <c r="B767" s="57">
        <f>PRRAS!C780</f>
        <v>766</v>
      </c>
      <c r="C767" s="57">
        <f>PRRAS!D780</f>
        <v>0</v>
      </c>
      <c r="D767" s="57">
        <f>PRRAS!E780</f>
        <v>0</v>
      </c>
      <c r="E767" s="57">
        <v>0</v>
      </c>
      <c r="F767" s="57">
        <v>0</v>
      </c>
      <c r="G767" s="58">
        <f t="shared" si="22"/>
        <v>0</v>
      </c>
      <c r="H767" s="58">
        <f t="shared" si="23"/>
        <v>0</v>
      </c>
      <c r="I767" s="59"/>
    </row>
    <row r="768" spans="1:9" x14ac:dyDescent="0.2">
      <c r="A768" s="56">
        <v>151</v>
      </c>
      <c r="B768" s="57">
        <f>PRRAS!C781</f>
        <v>767</v>
      </c>
      <c r="C768" s="57">
        <f>PRRAS!D781</f>
        <v>0</v>
      </c>
      <c r="D768" s="57">
        <f>PRRAS!E781</f>
        <v>0</v>
      </c>
      <c r="E768" s="57">
        <v>0</v>
      </c>
      <c r="F768" s="57">
        <v>0</v>
      </c>
      <c r="G768" s="58">
        <f t="shared" si="22"/>
        <v>0</v>
      </c>
      <c r="H768" s="58">
        <f t="shared" si="23"/>
        <v>0</v>
      </c>
      <c r="I768" s="59"/>
    </row>
    <row r="769" spans="1:9" x14ac:dyDescent="0.2">
      <c r="A769" s="56">
        <v>151</v>
      </c>
      <c r="B769" s="57">
        <f>PRRAS!C782</f>
        <v>768</v>
      </c>
      <c r="C769" s="57">
        <f>PRRAS!D782</f>
        <v>0</v>
      </c>
      <c r="D769" s="57">
        <f>PRRAS!E782</f>
        <v>0</v>
      </c>
      <c r="E769" s="57">
        <v>0</v>
      </c>
      <c r="F769" s="57">
        <v>0</v>
      </c>
      <c r="G769" s="58">
        <f t="shared" si="22"/>
        <v>0</v>
      </c>
      <c r="H769" s="58">
        <f t="shared" si="23"/>
        <v>0</v>
      </c>
      <c r="I769" s="59"/>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
      <c r="A771" s="56">
        <v>151</v>
      </c>
      <c r="B771" s="57">
        <f>PRRAS!C784</f>
        <v>770</v>
      </c>
      <c r="C771" s="57">
        <f>PRRAS!D784</f>
        <v>0</v>
      </c>
      <c r="D771" s="57">
        <f>PRRAS!E784</f>
        <v>0</v>
      </c>
      <c r="E771" s="57">
        <v>0</v>
      </c>
      <c r="F771" s="57">
        <v>0</v>
      </c>
      <c r="G771" s="58">
        <f t="shared" si="24"/>
        <v>0</v>
      </c>
      <c r="H771" s="58">
        <f t="shared" si="25"/>
        <v>0</v>
      </c>
      <c r="I771" s="59"/>
    </row>
    <row r="772" spans="1:9" x14ac:dyDescent="0.2">
      <c r="A772" s="56">
        <v>151</v>
      </c>
      <c r="B772" s="57">
        <f>PRRAS!C785</f>
        <v>771</v>
      </c>
      <c r="C772" s="57">
        <f>PRRAS!D785</f>
        <v>0</v>
      </c>
      <c r="D772" s="57">
        <f>PRRAS!E785</f>
        <v>0</v>
      </c>
      <c r="E772" s="57">
        <v>0</v>
      </c>
      <c r="F772" s="57">
        <v>0</v>
      </c>
      <c r="G772" s="58">
        <f t="shared" si="24"/>
        <v>0</v>
      </c>
      <c r="H772" s="58">
        <f t="shared" si="25"/>
        <v>0</v>
      </c>
      <c r="I772" s="59"/>
    </row>
    <row r="773" spans="1:9" x14ac:dyDescent="0.2">
      <c r="A773" s="56">
        <v>151</v>
      </c>
      <c r="B773" s="57">
        <f>PRRAS!C786</f>
        <v>772</v>
      </c>
      <c r="C773" s="57">
        <f>PRRAS!D786</f>
        <v>29500</v>
      </c>
      <c r="D773" s="57">
        <f>PRRAS!E786</f>
        <v>26500</v>
      </c>
      <c r="E773" s="57">
        <v>0</v>
      </c>
      <c r="F773" s="57">
        <v>0</v>
      </c>
      <c r="G773" s="58">
        <f t="shared" si="24"/>
        <v>63690</v>
      </c>
      <c r="H773" s="58">
        <f t="shared" si="25"/>
        <v>0</v>
      </c>
      <c r="I773" s="59"/>
    </row>
    <row r="774" spans="1:9" x14ac:dyDescent="0.2">
      <c r="A774" s="56">
        <v>151</v>
      </c>
      <c r="B774" s="57">
        <f>PRRAS!C787</f>
        <v>773</v>
      </c>
      <c r="C774" s="57">
        <f>PRRAS!D787</f>
        <v>0</v>
      </c>
      <c r="D774" s="57">
        <f>PRRAS!E787</f>
        <v>0</v>
      </c>
      <c r="E774" s="57">
        <v>0</v>
      </c>
      <c r="F774" s="57">
        <v>0</v>
      </c>
      <c r="G774" s="58">
        <f t="shared" si="24"/>
        <v>0</v>
      </c>
      <c r="H774" s="58">
        <f t="shared" si="25"/>
        <v>0</v>
      </c>
      <c r="I774" s="59"/>
    </row>
    <row r="775" spans="1:9" x14ac:dyDescent="0.2">
      <c r="A775" s="56">
        <v>151</v>
      </c>
      <c r="B775" s="57">
        <f>PRRAS!C788</f>
        <v>774</v>
      </c>
      <c r="C775" s="57">
        <f>PRRAS!D788</f>
        <v>0</v>
      </c>
      <c r="D775" s="57">
        <f>PRRAS!E788</f>
        <v>0</v>
      </c>
      <c r="E775" s="57">
        <v>0</v>
      </c>
      <c r="F775" s="57">
        <v>0</v>
      </c>
      <c r="G775" s="58">
        <f t="shared" si="24"/>
        <v>0</v>
      </c>
      <c r="H775" s="58">
        <f t="shared" si="25"/>
        <v>0</v>
      </c>
      <c r="I775" s="59"/>
    </row>
    <row r="776" spans="1:9" x14ac:dyDescent="0.2">
      <c r="A776" s="56">
        <v>151</v>
      </c>
      <c r="B776" s="57">
        <f>PRRAS!C789</f>
        <v>775</v>
      </c>
      <c r="C776" s="57">
        <f>PRRAS!D789</f>
        <v>0</v>
      </c>
      <c r="D776" s="57">
        <f>PRRAS!E789</f>
        <v>0</v>
      </c>
      <c r="E776" s="57">
        <v>0</v>
      </c>
      <c r="F776" s="57">
        <v>0</v>
      </c>
      <c r="G776" s="58">
        <f t="shared" si="24"/>
        <v>0</v>
      </c>
      <c r="H776" s="58">
        <f t="shared" si="25"/>
        <v>0</v>
      </c>
      <c r="I776" s="59"/>
    </row>
    <row r="777" spans="1:9" x14ac:dyDescent="0.2">
      <c r="A777" s="56">
        <v>151</v>
      </c>
      <c r="B777" s="57">
        <f>PRRAS!C790</f>
        <v>776</v>
      </c>
      <c r="C777" s="57">
        <f>PRRAS!D790</f>
        <v>0</v>
      </c>
      <c r="D777" s="57">
        <f>PRRAS!E790</f>
        <v>0</v>
      </c>
      <c r="E777" s="57">
        <v>0</v>
      </c>
      <c r="F777" s="57">
        <v>0</v>
      </c>
      <c r="G777" s="58">
        <f t="shared" si="24"/>
        <v>0</v>
      </c>
      <c r="H777" s="58">
        <f t="shared" si="25"/>
        <v>0</v>
      </c>
      <c r="I777" s="59"/>
    </row>
    <row r="778" spans="1:9" x14ac:dyDescent="0.2">
      <c r="A778" s="56">
        <v>151</v>
      </c>
      <c r="B778" s="57">
        <f>PRRAS!C791</f>
        <v>777</v>
      </c>
      <c r="C778" s="57">
        <f>PRRAS!D791</f>
        <v>0</v>
      </c>
      <c r="D778" s="57">
        <f>PRRAS!E791</f>
        <v>0</v>
      </c>
      <c r="E778" s="57">
        <v>0</v>
      </c>
      <c r="F778" s="57">
        <v>0</v>
      </c>
      <c r="G778" s="58">
        <f t="shared" si="24"/>
        <v>0</v>
      </c>
      <c r="H778" s="58">
        <f t="shared" si="25"/>
        <v>0</v>
      </c>
      <c r="I778" s="59"/>
    </row>
    <row r="779" spans="1:9" x14ac:dyDescent="0.2">
      <c r="A779" s="56">
        <v>151</v>
      </c>
      <c r="B779" s="57">
        <f>PRRAS!C792</f>
        <v>778</v>
      </c>
      <c r="C779" s="57">
        <f>PRRAS!D792</f>
        <v>0</v>
      </c>
      <c r="D779" s="57">
        <f>PRRAS!E792</f>
        <v>0</v>
      </c>
      <c r="E779" s="57">
        <v>0</v>
      </c>
      <c r="F779" s="57">
        <v>0</v>
      </c>
      <c r="G779" s="58">
        <f t="shared" si="24"/>
        <v>0</v>
      </c>
      <c r="H779" s="58">
        <f t="shared" si="25"/>
        <v>0</v>
      </c>
      <c r="I779" s="59"/>
    </row>
    <row r="780" spans="1:9" x14ac:dyDescent="0.2">
      <c r="A780" s="56">
        <v>151</v>
      </c>
      <c r="B780" s="57">
        <f>PRRAS!C793</f>
        <v>779</v>
      </c>
      <c r="C780" s="57">
        <f>PRRAS!D793</f>
        <v>0</v>
      </c>
      <c r="D780" s="57">
        <f>PRRAS!E793</f>
        <v>0</v>
      </c>
      <c r="E780" s="57">
        <v>0</v>
      </c>
      <c r="F780" s="57">
        <v>0</v>
      </c>
      <c r="G780" s="58">
        <f t="shared" si="24"/>
        <v>0</v>
      </c>
      <c r="H780" s="58">
        <f t="shared" si="25"/>
        <v>0</v>
      </c>
      <c r="I780" s="59"/>
    </row>
    <row r="781" spans="1:9" x14ac:dyDescent="0.2">
      <c r="A781" s="56">
        <v>151</v>
      </c>
      <c r="B781" s="57">
        <f>PRRAS!C794</f>
        <v>780</v>
      </c>
      <c r="C781" s="57">
        <f>PRRAS!D794</f>
        <v>14200</v>
      </c>
      <c r="D781" s="57">
        <f>PRRAS!E794</f>
        <v>20100</v>
      </c>
      <c r="E781" s="57">
        <v>0</v>
      </c>
      <c r="F781" s="57">
        <v>0</v>
      </c>
      <c r="G781" s="58">
        <f t="shared" si="24"/>
        <v>42432</v>
      </c>
      <c r="H781" s="58">
        <f t="shared" si="25"/>
        <v>0</v>
      </c>
      <c r="I781" s="59"/>
    </row>
    <row r="782" spans="1:9" x14ac:dyDescent="0.2">
      <c r="A782" s="56">
        <v>151</v>
      </c>
      <c r="B782" s="57">
        <f>PRRAS!C795</f>
        <v>781</v>
      </c>
      <c r="C782" s="57">
        <f>PRRAS!D795</f>
        <v>0</v>
      </c>
      <c r="D782" s="57">
        <f>PRRAS!E795</f>
        <v>0</v>
      </c>
      <c r="E782" s="57">
        <v>0</v>
      </c>
      <c r="F782" s="57">
        <v>0</v>
      </c>
      <c r="G782" s="58">
        <f t="shared" si="24"/>
        <v>0</v>
      </c>
      <c r="H782" s="58">
        <f t="shared" si="25"/>
        <v>0</v>
      </c>
      <c r="I782" s="59"/>
    </row>
    <row r="783" spans="1:9" x14ac:dyDescent="0.2">
      <c r="A783" s="56">
        <v>151</v>
      </c>
      <c r="B783" s="57">
        <f>PRRAS!C796</f>
        <v>782</v>
      </c>
      <c r="C783" s="57">
        <f>PRRAS!D796</f>
        <v>0</v>
      </c>
      <c r="D783" s="57">
        <f>PRRAS!E796</f>
        <v>0</v>
      </c>
      <c r="E783" s="57">
        <v>0</v>
      </c>
      <c r="F783" s="57">
        <v>0</v>
      </c>
      <c r="G783" s="58">
        <f t="shared" si="24"/>
        <v>0</v>
      </c>
      <c r="H783" s="58">
        <f t="shared" si="25"/>
        <v>0</v>
      </c>
      <c r="I783" s="59"/>
    </row>
    <row r="784" spans="1:9" x14ac:dyDescent="0.2">
      <c r="A784" s="56">
        <v>151</v>
      </c>
      <c r="B784" s="57">
        <f>PRRAS!C797</f>
        <v>783</v>
      </c>
      <c r="C784" s="57">
        <f>PRRAS!D797</f>
        <v>0</v>
      </c>
      <c r="D784" s="57">
        <f>PRRAS!E797</f>
        <v>0</v>
      </c>
      <c r="E784" s="57">
        <v>0</v>
      </c>
      <c r="F784" s="57">
        <v>0</v>
      </c>
      <c r="G784" s="58">
        <f t="shared" si="24"/>
        <v>0</v>
      </c>
      <c r="H784" s="58">
        <f t="shared" si="25"/>
        <v>0</v>
      </c>
      <c r="I784" s="59"/>
    </row>
    <row r="785" spans="1:9" x14ac:dyDescent="0.2">
      <c r="A785" s="56">
        <v>151</v>
      </c>
      <c r="B785" s="57">
        <f>PRRAS!C798</f>
        <v>784</v>
      </c>
      <c r="C785" s="57">
        <f>PRRAS!D798</f>
        <v>73600</v>
      </c>
      <c r="D785" s="57">
        <f>PRRAS!E798</f>
        <v>100377</v>
      </c>
      <c r="E785" s="57">
        <v>0</v>
      </c>
      <c r="F785" s="57">
        <v>0</v>
      </c>
      <c r="G785" s="58">
        <f t="shared" si="24"/>
        <v>215093.53600000002</v>
      </c>
      <c r="H785" s="58">
        <f t="shared" si="25"/>
        <v>0</v>
      </c>
      <c r="I785" s="59"/>
    </row>
    <row r="786" spans="1:9" x14ac:dyDescent="0.2">
      <c r="A786" s="56">
        <v>151</v>
      </c>
      <c r="B786" s="57">
        <f>PRRAS!C799</f>
        <v>785</v>
      </c>
      <c r="C786" s="57">
        <f>PRRAS!D799</f>
        <v>0</v>
      </c>
      <c r="D786" s="57">
        <f>PRRAS!E799</f>
        <v>0</v>
      </c>
      <c r="E786" s="57">
        <v>0</v>
      </c>
      <c r="F786" s="57">
        <v>0</v>
      </c>
      <c r="G786" s="58">
        <f t="shared" si="24"/>
        <v>0</v>
      </c>
      <c r="H786" s="58">
        <f t="shared" si="25"/>
        <v>0</v>
      </c>
      <c r="I786" s="59"/>
    </row>
    <row r="787" spans="1:9" x14ac:dyDescent="0.2">
      <c r="A787" s="56">
        <v>151</v>
      </c>
      <c r="B787" s="57">
        <f>PRRAS!C800</f>
        <v>786</v>
      </c>
      <c r="C787" s="57">
        <f>PRRAS!D800</f>
        <v>0</v>
      </c>
      <c r="D787" s="57">
        <f>PRRAS!E800</f>
        <v>0</v>
      </c>
      <c r="E787" s="57">
        <v>0</v>
      </c>
      <c r="F787" s="57">
        <v>0</v>
      </c>
      <c r="G787" s="58">
        <f t="shared" si="24"/>
        <v>0</v>
      </c>
      <c r="H787" s="58">
        <f t="shared" si="25"/>
        <v>0</v>
      </c>
      <c r="I787" s="59"/>
    </row>
    <row r="788" spans="1:9" x14ac:dyDescent="0.2">
      <c r="A788" s="56">
        <v>151</v>
      </c>
      <c r="B788" s="57">
        <f>PRRAS!C801</f>
        <v>787</v>
      </c>
      <c r="C788" s="57">
        <f>PRRAS!D801</f>
        <v>0</v>
      </c>
      <c r="D788" s="57">
        <f>PRRAS!E801</f>
        <v>0</v>
      </c>
      <c r="E788" s="57">
        <v>0</v>
      </c>
      <c r="F788" s="57">
        <v>0</v>
      </c>
      <c r="G788" s="58">
        <f t="shared" si="24"/>
        <v>0</v>
      </c>
      <c r="H788" s="58">
        <f t="shared" si="25"/>
        <v>0</v>
      </c>
      <c r="I788" s="59"/>
    </row>
    <row r="789" spans="1:9" x14ac:dyDescent="0.2">
      <c r="A789" s="56">
        <v>151</v>
      </c>
      <c r="B789" s="57">
        <f>PRRAS!C802</f>
        <v>788</v>
      </c>
      <c r="C789" s="57">
        <f>PRRAS!D802</f>
        <v>0</v>
      </c>
      <c r="D789" s="57">
        <f>PRRAS!E802</f>
        <v>0</v>
      </c>
      <c r="E789" s="57">
        <v>0</v>
      </c>
      <c r="F789" s="57">
        <v>0</v>
      </c>
      <c r="G789" s="58">
        <f t="shared" si="24"/>
        <v>0</v>
      </c>
      <c r="H789" s="58">
        <f t="shared" si="25"/>
        <v>0</v>
      </c>
      <c r="I789" s="59"/>
    </row>
    <row r="790" spans="1:9" x14ac:dyDescent="0.2">
      <c r="A790" s="56">
        <v>151</v>
      </c>
      <c r="B790" s="57">
        <f>PRRAS!C803</f>
        <v>789</v>
      </c>
      <c r="C790" s="57">
        <f>PRRAS!D803</f>
        <v>0</v>
      </c>
      <c r="D790" s="57">
        <f>PRRAS!E803</f>
        <v>0</v>
      </c>
      <c r="E790" s="57">
        <v>0</v>
      </c>
      <c r="F790" s="57">
        <v>0</v>
      </c>
      <c r="G790" s="58">
        <f t="shared" si="24"/>
        <v>0</v>
      </c>
      <c r="H790" s="58">
        <f t="shared" si="25"/>
        <v>0</v>
      </c>
      <c r="I790" s="59"/>
    </row>
    <row r="791" spans="1:9" x14ac:dyDescent="0.2">
      <c r="A791" s="56">
        <v>151</v>
      </c>
      <c r="B791" s="57">
        <f>PRRAS!C804</f>
        <v>790</v>
      </c>
      <c r="C791" s="57">
        <f>PRRAS!D804</f>
        <v>0</v>
      </c>
      <c r="D791" s="57">
        <f>PRRAS!E804</f>
        <v>0</v>
      </c>
      <c r="E791" s="57">
        <v>0</v>
      </c>
      <c r="F791" s="57">
        <v>0</v>
      </c>
      <c r="G791" s="58">
        <f t="shared" si="24"/>
        <v>0</v>
      </c>
      <c r="H791" s="58">
        <f t="shared" si="25"/>
        <v>0</v>
      </c>
      <c r="I791" s="59"/>
    </row>
    <row r="792" spans="1:9" x14ac:dyDescent="0.2">
      <c r="A792" s="56">
        <v>151</v>
      </c>
      <c r="B792" s="57">
        <f>PRRAS!C805</f>
        <v>791</v>
      </c>
      <c r="C792" s="57">
        <f>PRRAS!D805</f>
        <v>0</v>
      </c>
      <c r="D792" s="57">
        <f>PRRAS!E805</f>
        <v>0</v>
      </c>
      <c r="E792" s="57">
        <v>0</v>
      </c>
      <c r="F792" s="57">
        <v>0</v>
      </c>
      <c r="G792" s="58">
        <f t="shared" si="24"/>
        <v>0</v>
      </c>
      <c r="H792" s="58">
        <f t="shared" si="25"/>
        <v>0</v>
      </c>
      <c r="I792" s="59"/>
    </row>
    <row r="793" spans="1:9" x14ac:dyDescent="0.2">
      <c r="A793" s="56">
        <v>151</v>
      </c>
      <c r="B793" s="57">
        <f>PRRAS!C806</f>
        <v>792</v>
      </c>
      <c r="C793" s="57">
        <f>PRRAS!D806</f>
        <v>0</v>
      </c>
      <c r="D793" s="57">
        <f>PRRAS!E806</f>
        <v>0</v>
      </c>
      <c r="E793" s="57">
        <v>0</v>
      </c>
      <c r="F793" s="57">
        <v>0</v>
      </c>
      <c r="G793" s="58">
        <f t="shared" si="24"/>
        <v>0</v>
      </c>
      <c r="H793" s="58">
        <f t="shared" si="25"/>
        <v>0</v>
      </c>
      <c r="I793" s="59"/>
    </row>
    <row r="794" spans="1:9" x14ac:dyDescent="0.2">
      <c r="A794" s="56">
        <v>151</v>
      </c>
      <c r="B794" s="57">
        <f>PRRAS!C807</f>
        <v>793</v>
      </c>
      <c r="C794" s="57">
        <f>PRRAS!D807</f>
        <v>0</v>
      </c>
      <c r="D794" s="57">
        <f>PRRAS!E807</f>
        <v>0</v>
      </c>
      <c r="E794" s="57">
        <v>0</v>
      </c>
      <c r="F794" s="57">
        <v>0</v>
      </c>
      <c r="G794" s="58">
        <f t="shared" si="24"/>
        <v>0</v>
      </c>
      <c r="H794" s="58">
        <f t="shared" si="25"/>
        <v>0</v>
      </c>
      <c r="I794" s="59"/>
    </row>
    <row r="795" spans="1:9" x14ac:dyDescent="0.2">
      <c r="A795" s="56">
        <v>151</v>
      </c>
      <c r="B795" s="57">
        <f>PRRAS!C808</f>
        <v>794</v>
      </c>
      <c r="C795" s="57">
        <f>PRRAS!D808</f>
        <v>0</v>
      </c>
      <c r="D795" s="57">
        <f>PRRAS!E808</f>
        <v>0</v>
      </c>
      <c r="E795" s="57">
        <v>0</v>
      </c>
      <c r="F795" s="57">
        <v>0</v>
      </c>
      <c r="G795" s="58">
        <f t="shared" si="24"/>
        <v>0</v>
      </c>
      <c r="H795" s="58">
        <f t="shared" si="25"/>
        <v>0</v>
      </c>
      <c r="I795" s="59"/>
    </row>
    <row r="796" spans="1:9" x14ac:dyDescent="0.2">
      <c r="A796" s="56">
        <v>151</v>
      </c>
      <c r="B796" s="57">
        <f>PRRAS!C809</f>
        <v>795</v>
      </c>
      <c r="C796" s="57">
        <f>PRRAS!D809</f>
        <v>0</v>
      </c>
      <c r="D796" s="57">
        <f>PRRAS!E809</f>
        <v>0</v>
      </c>
      <c r="E796" s="57">
        <v>0</v>
      </c>
      <c r="F796" s="57">
        <v>0</v>
      </c>
      <c r="G796" s="58">
        <f t="shared" si="24"/>
        <v>0</v>
      </c>
      <c r="H796" s="58">
        <f t="shared" si="25"/>
        <v>0</v>
      </c>
      <c r="I796" s="59"/>
    </row>
    <row r="797" spans="1:9" x14ac:dyDescent="0.2">
      <c r="A797" s="56">
        <v>151</v>
      </c>
      <c r="B797" s="57">
        <f>PRRAS!C810</f>
        <v>796</v>
      </c>
      <c r="C797" s="57">
        <f>PRRAS!D810</f>
        <v>0</v>
      </c>
      <c r="D797" s="57">
        <f>PRRAS!E810</f>
        <v>0</v>
      </c>
      <c r="E797" s="57">
        <v>0</v>
      </c>
      <c r="F797" s="57">
        <v>0</v>
      </c>
      <c r="G797" s="58">
        <f t="shared" si="24"/>
        <v>0</v>
      </c>
      <c r="H797" s="58">
        <f t="shared" si="25"/>
        <v>0</v>
      </c>
      <c r="I797" s="59"/>
    </row>
    <row r="798" spans="1:9" x14ac:dyDescent="0.2">
      <c r="A798" s="56">
        <v>151</v>
      </c>
      <c r="B798" s="57">
        <f>PRRAS!C811</f>
        <v>797</v>
      </c>
      <c r="C798" s="57">
        <f>PRRAS!D811</f>
        <v>0</v>
      </c>
      <c r="D798" s="57">
        <f>PRRAS!E811</f>
        <v>0</v>
      </c>
      <c r="E798" s="57">
        <v>0</v>
      </c>
      <c r="F798" s="57">
        <v>0</v>
      </c>
      <c r="G798" s="58">
        <f t="shared" si="24"/>
        <v>0</v>
      </c>
      <c r="H798" s="58">
        <f t="shared" si="25"/>
        <v>0</v>
      </c>
      <c r="I798" s="59"/>
    </row>
    <row r="799" spans="1:9" x14ac:dyDescent="0.2">
      <c r="A799" s="56">
        <v>151</v>
      </c>
      <c r="B799" s="57">
        <f>PRRAS!C812</f>
        <v>798</v>
      </c>
      <c r="C799" s="57">
        <f>PRRAS!D812</f>
        <v>0</v>
      </c>
      <c r="D799" s="57">
        <f>PRRAS!E812</f>
        <v>0</v>
      </c>
      <c r="E799" s="57">
        <v>0</v>
      </c>
      <c r="F799" s="57">
        <v>0</v>
      </c>
      <c r="G799" s="58">
        <f t="shared" si="24"/>
        <v>0</v>
      </c>
      <c r="H799" s="58">
        <f t="shared" si="25"/>
        <v>0</v>
      </c>
      <c r="I799" s="59"/>
    </row>
    <row r="800" spans="1:9" x14ac:dyDescent="0.2">
      <c r="A800" s="56">
        <v>151</v>
      </c>
      <c r="B800" s="57">
        <f>PRRAS!C813</f>
        <v>799</v>
      </c>
      <c r="C800" s="57">
        <f>PRRAS!D813</f>
        <v>0</v>
      </c>
      <c r="D800" s="57">
        <f>PRRAS!E813</f>
        <v>0</v>
      </c>
      <c r="E800" s="57">
        <v>0</v>
      </c>
      <c r="F800" s="57">
        <v>0</v>
      </c>
      <c r="G800" s="58">
        <f t="shared" si="24"/>
        <v>0</v>
      </c>
      <c r="H800" s="58">
        <f t="shared" si="25"/>
        <v>0</v>
      </c>
      <c r="I800" s="59"/>
    </row>
    <row r="801" spans="1:9" x14ac:dyDescent="0.2">
      <c r="A801" s="56">
        <v>151</v>
      </c>
      <c r="B801" s="57">
        <f>PRRAS!C814</f>
        <v>800</v>
      </c>
      <c r="C801" s="57">
        <f>PRRAS!D814</f>
        <v>0</v>
      </c>
      <c r="D801" s="57">
        <f>PRRAS!E814</f>
        <v>0</v>
      </c>
      <c r="E801" s="57">
        <v>0</v>
      </c>
      <c r="F801" s="57">
        <v>0</v>
      </c>
      <c r="G801" s="58">
        <f t="shared" si="24"/>
        <v>0</v>
      </c>
      <c r="H801" s="58">
        <f t="shared" si="25"/>
        <v>0</v>
      </c>
      <c r="I801" s="59"/>
    </row>
    <row r="802" spans="1:9" x14ac:dyDescent="0.2">
      <c r="A802" s="56">
        <v>151</v>
      </c>
      <c r="B802" s="57">
        <f>PRRAS!C815</f>
        <v>801</v>
      </c>
      <c r="C802" s="57">
        <f>PRRAS!D815</f>
        <v>0</v>
      </c>
      <c r="D802" s="57">
        <f>PRRAS!E815</f>
        <v>0</v>
      </c>
      <c r="E802" s="57">
        <v>0</v>
      </c>
      <c r="F802" s="57">
        <v>0</v>
      </c>
      <c r="G802" s="58">
        <f t="shared" si="24"/>
        <v>0</v>
      </c>
      <c r="H802" s="58">
        <f t="shared" si="25"/>
        <v>0</v>
      </c>
      <c r="I802" s="59"/>
    </row>
    <row r="803" spans="1:9" x14ac:dyDescent="0.2">
      <c r="A803" s="56">
        <v>151</v>
      </c>
      <c r="B803" s="57">
        <f>PRRAS!C816</f>
        <v>802</v>
      </c>
      <c r="C803" s="57">
        <f>PRRAS!D816</f>
        <v>0</v>
      </c>
      <c r="D803" s="57">
        <f>PRRAS!E816</f>
        <v>0</v>
      </c>
      <c r="E803" s="57">
        <v>0</v>
      </c>
      <c r="F803" s="57">
        <v>0</v>
      </c>
      <c r="G803" s="58">
        <f t="shared" si="24"/>
        <v>0</v>
      </c>
      <c r="H803" s="58">
        <f t="shared" si="25"/>
        <v>0</v>
      </c>
      <c r="I803" s="59"/>
    </row>
    <row r="804" spans="1:9" x14ac:dyDescent="0.2">
      <c r="A804" s="56">
        <v>151</v>
      </c>
      <c r="B804" s="57">
        <f>PRRAS!C817</f>
        <v>803</v>
      </c>
      <c r="C804" s="57">
        <f>PRRAS!D817</f>
        <v>0</v>
      </c>
      <c r="D804" s="57">
        <f>PRRAS!E817</f>
        <v>0</v>
      </c>
      <c r="E804" s="57">
        <v>0</v>
      </c>
      <c r="F804" s="57">
        <v>0</v>
      </c>
      <c r="G804" s="58">
        <f t="shared" si="24"/>
        <v>0</v>
      </c>
      <c r="H804" s="58">
        <f t="shared" si="25"/>
        <v>0</v>
      </c>
      <c r="I804" s="59"/>
    </row>
    <row r="805" spans="1:9" x14ac:dyDescent="0.2">
      <c r="A805" s="56">
        <v>151</v>
      </c>
      <c r="B805" s="57">
        <f>PRRAS!C818</f>
        <v>804</v>
      </c>
      <c r="C805" s="57">
        <f>PRRAS!D818</f>
        <v>0</v>
      </c>
      <c r="D805" s="57">
        <f>PRRAS!E818</f>
        <v>0</v>
      </c>
      <c r="E805" s="57">
        <v>0</v>
      </c>
      <c r="F805" s="57">
        <v>0</v>
      </c>
      <c r="G805" s="58">
        <f t="shared" si="24"/>
        <v>0</v>
      </c>
      <c r="H805" s="58">
        <f t="shared" si="25"/>
        <v>0</v>
      </c>
      <c r="I805" s="59"/>
    </row>
    <row r="806" spans="1:9" x14ac:dyDescent="0.2">
      <c r="A806" s="56">
        <v>151</v>
      </c>
      <c r="B806" s="57">
        <f>PRRAS!C819</f>
        <v>805</v>
      </c>
      <c r="C806" s="57">
        <f>PRRAS!D819</f>
        <v>0</v>
      </c>
      <c r="D806" s="57">
        <f>PRRAS!E819</f>
        <v>0</v>
      </c>
      <c r="E806" s="57">
        <v>0</v>
      </c>
      <c r="F806" s="57">
        <v>0</v>
      </c>
      <c r="G806" s="58">
        <f t="shared" si="24"/>
        <v>0</v>
      </c>
      <c r="H806" s="58">
        <f t="shared" si="25"/>
        <v>0</v>
      </c>
      <c r="I806" s="59"/>
    </row>
    <row r="807" spans="1:9" x14ac:dyDescent="0.2">
      <c r="A807" s="56">
        <v>151</v>
      </c>
      <c r="B807" s="57">
        <f>PRRAS!C820</f>
        <v>806</v>
      </c>
      <c r="C807" s="57">
        <f>PRRAS!D820</f>
        <v>0</v>
      </c>
      <c r="D807" s="57">
        <f>PRRAS!E820</f>
        <v>0</v>
      </c>
      <c r="E807" s="57">
        <v>0</v>
      </c>
      <c r="F807" s="57">
        <v>0</v>
      </c>
      <c r="G807" s="58">
        <f t="shared" si="24"/>
        <v>0</v>
      </c>
      <c r="H807" s="58">
        <f t="shared" si="25"/>
        <v>0</v>
      </c>
      <c r="I807" s="59"/>
    </row>
    <row r="808" spans="1:9" x14ac:dyDescent="0.2">
      <c r="A808" s="56">
        <v>151</v>
      </c>
      <c r="B808" s="57">
        <f>PRRAS!C821</f>
        <v>807</v>
      </c>
      <c r="C808" s="57">
        <f>PRRAS!D821</f>
        <v>0</v>
      </c>
      <c r="D808" s="57">
        <f>PRRAS!E821</f>
        <v>0</v>
      </c>
      <c r="E808" s="57">
        <v>0</v>
      </c>
      <c r="F808" s="57">
        <v>0</v>
      </c>
      <c r="G808" s="58">
        <f t="shared" si="24"/>
        <v>0</v>
      </c>
      <c r="H808" s="58">
        <f t="shared" si="25"/>
        <v>0</v>
      </c>
      <c r="I808" s="59"/>
    </row>
    <row r="809" spans="1:9" x14ac:dyDescent="0.2">
      <c r="A809" s="56">
        <v>151</v>
      </c>
      <c r="B809" s="57">
        <f>PRRAS!C822</f>
        <v>808</v>
      </c>
      <c r="C809" s="57">
        <f>PRRAS!D822</f>
        <v>0</v>
      </c>
      <c r="D809" s="57">
        <f>PRRAS!E822</f>
        <v>0</v>
      </c>
      <c r="E809" s="57">
        <v>0</v>
      </c>
      <c r="F809" s="57">
        <v>0</v>
      </c>
      <c r="G809" s="58">
        <f t="shared" si="24"/>
        <v>0</v>
      </c>
      <c r="H809" s="58">
        <f t="shared" si="25"/>
        <v>0</v>
      </c>
      <c r="I809" s="59"/>
    </row>
    <row r="810" spans="1:9" x14ac:dyDescent="0.2">
      <c r="A810" s="56">
        <v>151</v>
      </c>
      <c r="B810" s="57">
        <f>PRRAS!C823</f>
        <v>809</v>
      </c>
      <c r="C810" s="57">
        <f>PRRAS!D823</f>
        <v>0</v>
      </c>
      <c r="D810" s="57">
        <f>PRRAS!E823</f>
        <v>0</v>
      </c>
      <c r="E810" s="57">
        <v>0</v>
      </c>
      <c r="F810" s="57">
        <v>0</v>
      </c>
      <c r="G810" s="58">
        <f t="shared" si="24"/>
        <v>0</v>
      </c>
      <c r="H810" s="58">
        <f t="shared" si="25"/>
        <v>0</v>
      </c>
      <c r="I810" s="59"/>
    </row>
    <row r="811" spans="1:9" x14ac:dyDescent="0.2">
      <c r="A811" s="56">
        <v>151</v>
      </c>
      <c r="B811" s="57">
        <f>PRRAS!C824</f>
        <v>810</v>
      </c>
      <c r="C811" s="57">
        <f>PRRAS!D824</f>
        <v>0</v>
      </c>
      <c r="D811" s="57">
        <f>PRRAS!E824</f>
        <v>0</v>
      </c>
      <c r="E811" s="57">
        <v>0</v>
      </c>
      <c r="F811" s="57">
        <v>0</v>
      </c>
      <c r="G811" s="58">
        <f t="shared" si="24"/>
        <v>0</v>
      </c>
      <c r="H811" s="58">
        <f t="shared" si="25"/>
        <v>0</v>
      </c>
      <c r="I811" s="59"/>
    </row>
    <row r="812" spans="1:9" x14ac:dyDescent="0.2">
      <c r="A812" s="56">
        <v>151</v>
      </c>
      <c r="B812" s="57">
        <f>PRRAS!C825</f>
        <v>811</v>
      </c>
      <c r="C812" s="57">
        <f>PRRAS!D825</f>
        <v>0</v>
      </c>
      <c r="D812" s="57">
        <f>PRRAS!E825</f>
        <v>0</v>
      </c>
      <c r="E812" s="57">
        <v>0</v>
      </c>
      <c r="F812" s="57">
        <v>0</v>
      </c>
      <c r="G812" s="58">
        <f t="shared" si="24"/>
        <v>0</v>
      </c>
      <c r="H812" s="58">
        <f t="shared" si="25"/>
        <v>0</v>
      </c>
      <c r="I812" s="59"/>
    </row>
    <row r="813" spans="1:9" x14ac:dyDescent="0.2">
      <c r="A813" s="56">
        <v>151</v>
      </c>
      <c r="B813" s="57">
        <f>PRRAS!C826</f>
        <v>812</v>
      </c>
      <c r="C813" s="57">
        <f>PRRAS!D826</f>
        <v>0</v>
      </c>
      <c r="D813" s="57">
        <f>PRRAS!E826</f>
        <v>0</v>
      </c>
      <c r="E813" s="57">
        <v>0</v>
      </c>
      <c r="F813" s="57">
        <v>0</v>
      </c>
      <c r="G813" s="58">
        <f t="shared" si="24"/>
        <v>0</v>
      </c>
      <c r="H813" s="58">
        <f t="shared" si="25"/>
        <v>0</v>
      </c>
      <c r="I813" s="59"/>
    </row>
    <row r="814" spans="1:9" x14ac:dyDescent="0.2">
      <c r="A814" s="56">
        <v>151</v>
      </c>
      <c r="B814" s="57">
        <f>PRRAS!C827</f>
        <v>813</v>
      </c>
      <c r="C814" s="57">
        <f>PRRAS!D827</f>
        <v>0</v>
      </c>
      <c r="D814" s="57">
        <f>PRRAS!E827</f>
        <v>0</v>
      </c>
      <c r="E814" s="57">
        <v>0</v>
      </c>
      <c r="F814" s="57">
        <v>0</v>
      </c>
      <c r="G814" s="58">
        <f t="shared" si="24"/>
        <v>0</v>
      </c>
      <c r="H814" s="58">
        <f t="shared" si="25"/>
        <v>0</v>
      </c>
      <c r="I814" s="59"/>
    </row>
    <row r="815" spans="1:9" x14ac:dyDescent="0.2">
      <c r="A815" s="56">
        <v>151</v>
      </c>
      <c r="B815" s="57">
        <f>PRRAS!C828</f>
        <v>814</v>
      </c>
      <c r="C815" s="57">
        <f>PRRAS!D828</f>
        <v>0</v>
      </c>
      <c r="D815" s="57">
        <f>PRRAS!E828</f>
        <v>0</v>
      </c>
      <c r="E815" s="57">
        <v>0</v>
      </c>
      <c r="F815" s="57">
        <v>0</v>
      </c>
      <c r="G815" s="58">
        <f t="shared" si="24"/>
        <v>0</v>
      </c>
      <c r="H815" s="58">
        <f t="shared" si="25"/>
        <v>0</v>
      </c>
      <c r="I815" s="59"/>
    </row>
    <row r="816" spans="1:9" x14ac:dyDescent="0.2">
      <c r="A816" s="56">
        <v>151</v>
      </c>
      <c r="B816" s="57">
        <f>PRRAS!C829</f>
        <v>815</v>
      </c>
      <c r="C816" s="57">
        <f>PRRAS!D829</f>
        <v>0</v>
      </c>
      <c r="D816" s="57">
        <f>PRRAS!E829</f>
        <v>0</v>
      </c>
      <c r="E816" s="57">
        <v>0</v>
      </c>
      <c r="F816" s="57">
        <v>0</v>
      </c>
      <c r="G816" s="58">
        <f t="shared" si="24"/>
        <v>0</v>
      </c>
      <c r="H816" s="58">
        <f t="shared" si="25"/>
        <v>0</v>
      </c>
      <c r="I816" s="59"/>
    </row>
    <row r="817" spans="1:9" x14ac:dyDescent="0.2">
      <c r="A817" s="56">
        <v>151</v>
      </c>
      <c r="B817" s="57">
        <f>PRRAS!C830</f>
        <v>816</v>
      </c>
      <c r="C817" s="57">
        <f>PRRAS!D830</f>
        <v>0</v>
      </c>
      <c r="D817" s="57">
        <f>PRRAS!E830</f>
        <v>0</v>
      </c>
      <c r="E817" s="57">
        <v>0</v>
      </c>
      <c r="F817" s="57">
        <v>0</v>
      </c>
      <c r="G817" s="58">
        <f t="shared" si="24"/>
        <v>0</v>
      </c>
      <c r="H817" s="58">
        <f t="shared" si="25"/>
        <v>0</v>
      </c>
      <c r="I817" s="59"/>
    </row>
    <row r="818" spans="1:9" x14ac:dyDescent="0.2">
      <c r="A818" s="56">
        <v>151</v>
      </c>
      <c r="B818" s="57">
        <f>PRRAS!C831</f>
        <v>817</v>
      </c>
      <c r="C818" s="57">
        <f>PRRAS!D831</f>
        <v>0</v>
      </c>
      <c r="D818" s="57">
        <f>PRRAS!E831</f>
        <v>0</v>
      </c>
      <c r="E818" s="57">
        <v>0</v>
      </c>
      <c r="F818" s="57">
        <v>0</v>
      </c>
      <c r="G818" s="58">
        <f t="shared" si="24"/>
        <v>0</v>
      </c>
      <c r="H818" s="58">
        <f t="shared" si="25"/>
        <v>0</v>
      </c>
      <c r="I818" s="59"/>
    </row>
    <row r="819" spans="1:9" x14ac:dyDescent="0.2">
      <c r="A819" s="56">
        <v>151</v>
      </c>
      <c r="B819" s="57">
        <f>PRRAS!C832</f>
        <v>818</v>
      </c>
      <c r="C819" s="57">
        <f>PRRAS!D832</f>
        <v>0</v>
      </c>
      <c r="D819" s="57">
        <f>PRRAS!E832</f>
        <v>0</v>
      </c>
      <c r="E819" s="57">
        <v>0</v>
      </c>
      <c r="F819" s="57">
        <v>0</v>
      </c>
      <c r="G819" s="58">
        <f t="shared" si="24"/>
        <v>0</v>
      </c>
      <c r="H819" s="58">
        <f t="shared" si="25"/>
        <v>0</v>
      </c>
      <c r="I819" s="59"/>
    </row>
    <row r="820" spans="1:9" x14ac:dyDescent="0.2">
      <c r="A820" s="56">
        <v>151</v>
      </c>
      <c r="B820" s="57">
        <f>PRRAS!C833</f>
        <v>819</v>
      </c>
      <c r="C820" s="57">
        <f>PRRAS!D833</f>
        <v>0</v>
      </c>
      <c r="D820" s="57">
        <f>PRRAS!E833</f>
        <v>0</v>
      </c>
      <c r="E820" s="57">
        <v>0</v>
      </c>
      <c r="F820" s="57">
        <v>0</v>
      </c>
      <c r="G820" s="58">
        <f t="shared" si="24"/>
        <v>0</v>
      </c>
      <c r="H820" s="58">
        <f t="shared" si="25"/>
        <v>0</v>
      </c>
      <c r="I820" s="59"/>
    </row>
    <row r="821" spans="1:9" x14ac:dyDescent="0.2">
      <c r="A821" s="56">
        <v>151</v>
      </c>
      <c r="B821" s="57">
        <f>PRRAS!C834</f>
        <v>820</v>
      </c>
      <c r="C821" s="57">
        <f>PRRAS!D834</f>
        <v>0</v>
      </c>
      <c r="D821" s="57">
        <f>PRRAS!E834</f>
        <v>0</v>
      </c>
      <c r="E821" s="57">
        <v>0</v>
      </c>
      <c r="F821" s="57">
        <v>0</v>
      </c>
      <c r="G821" s="58">
        <f t="shared" si="24"/>
        <v>0</v>
      </c>
      <c r="H821" s="58">
        <f t="shared" si="25"/>
        <v>0</v>
      </c>
      <c r="I821" s="59"/>
    </row>
    <row r="822" spans="1:9" x14ac:dyDescent="0.2">
      <c r="A822" s="56">
        <v>151</v>
      </c>
      <c r="B822" s="57">
        <f>PRRAS!C835</f>
        <v>821</v>
      </c>
      <c r="C822" s="57">
        <f>PRRAS!D835</f>
        <v>0</v>
      </c>
      <c r="D822" s="57">
        <f>PRRAS!E835</f>
        <v>0</v>
      </c>
      <c r="E822" s="57">
        <v>0</v>
      </c>
      <c r="F822" s="57">
        <v>0</v>
      </c>
      <c r="G822" s="58">
        <f t="shared" si="24"/>
        <v>0</v>
      </c>
      <c r="H822" s="58">
        <f t="shared" si="25"/>
        <v>0</v>
      </c>
      <c r="I822" s="59"/>
    </row>
    <row r="823" spans="1:9" x14ac:dyDescent="0.2">
      <c r="A823" s="56">
        <v>151</v>
      </c>
      <c r="B823" s="57">
        <f>PRRAS!C836</f>
        <v>822</v>
      </c>
      <c r="C823" s="57">
        <f>PRRAS!D836</f>
        <v>0</v>
      </c>
      <c r="D823" s="57">
        <f>PRRAS!E836</f>
        <v>0</v>
      </c>
      <c r="E823" s="57">
        <v>0</v>
      </c>
      <c r="F823" s="57">
        <v>0</v>
      </c>
      <c r="G823" s="58">
        <f t="shared" si="24"/>
        <v>0</v>
      </c>
      <c r="H823" s="58">
        <f t="shared" si="25"/>
        <v>0</v>
      </c>
      <c r="I823" s="59"/>
    </row>
    <row r="824" spans="1:9" x14ac:dyDescent="0.2">
      <c r="A824" s="56">
        <v>151</v>
      </c>
      <c r="B824" s="57">
        <f>PRRAS!C837</f>
        <v>823</v>
      </c>
      <c r="C824" s="57">
        <f>PRRAS!D837</f>
        <v>0</v>
      </c>
      <c r="D824" s="57">
        <f>PRRAS!E837</f>
        <v>0</v>
      </c>
      <c r="E824" s="57">
        <v>0</v>
      </c>
      <c r="F824" s="57">
        <v>0</v>
      </c>
      <c r="G824" s="58">
        <f t="shared" si="24"/>
        <v>0</v>
      </c>
      <c r="H824" s="58">
        <f t="shared" si="25"/>
        <v>0</v>
      </c>
      <c r="I824" s="59"/>
    </row>
    <row r="825" spans="1:9" x14ac:dyDescent="0.2">
      <c r="A825" s="56">
        <v>151</v>
      </c>
      <c r="B825" s="57">
        <f>PRRAS!C838</f>
        <v>824</v>
      </c>
      <c r="C825" s="57">
        <f>PRRAS!D838</f>
        <v>0</v>
      </c>
      <c r="D825" s="57">
        <f>PRRAS!E838</f>
        <v>0</v>
      </c>
      <c r="E825" s="57">
        <v>0</v>
      </c>
      <c r="F825" s="57">
        <v>0</v>
      </c>
      <c r="G825" s="58">
        <f t="shared" si="24"/>
        <v>0</v>
      </c>
      <c r="H825" s="58">
        <f t="shared" si="25"/>
        <v>0</v>
      </c>
      <c r="I825" s="59"/>
    </row>
    <row r="826" spans="1:9" x14ac:dyDescent="0.2">
      <c r="A826" s="56">
        <v>151</v>
      </c>
      <c r="B826" s="57">
        <f>PRRAS!C839</f>
        <v>825</v>
      </c>
      <c r="C826" s="57">
        <f>PRRAS!D839</f>
        <v>0</v>
      </c>
      <c r="D826" s="57">
        <f>PRRAS!E839</f>
        <v>0</v>
      </c>
      <c r="E826" s="57">
        <v>0</v>
      </c>
      <c r="F826" s="57">
        <v>0</v>
      </c>
      <c r="G826" s="58">
        <f t="shared" si="24"/>
        <v>0</v>
      </c>
      <c r="H826" s="58">
        <f t="shared" si="25"/>
        <v>0</v>
      </c>
      <c r="I826" s="59"/>
    </row>
    <row r="827" spans="1:9" x14ac:dyDescent="0.2">
      <c r="A827" s="56">
        <v>151</v>
      </c>
      <c r="B827" s="57">
        <f>PRRAS!C840</f>
        <v>826</v>
      </c>
      <c r="C827" s="57">
        <f>PRRAS!D840</f>
        <v>0</v>
      </c>
      <c r="D827" s="57">
        <f>PRRAS!E840</f>
        <v>0</v>
      </c>
      <c r="E827" s="57">
        <v>0</v>
      </c>
      <c r="F827" s="57">
        <v>0</v>
      </c>
      <c r="G827" s="58">
        <f t="shared" si="24"/>
        <v>0</v>
      </c>
      <c r="H827" s="58">
        <f t="shared" si="25"/>
        <v>0</v>
      </c>
      <c r="I827" s="59"/>
    </row>
    <row r="828" spans="1:9" x14ac:dyDescent="0.2">
      <c r="A828" s="56">
        <v>151</v>
      </c>
      <c r="B828" s="57">
        <f>PRRAS!C841</f>
        <v>827</v>
      </c>
      <c r="C828" s="57">
        <f>PRRAS!D841</f>
        <v>0</v>
      </c>
      <c r="D828" s="57">
        <f>PRRAS!E841</f>
        <v>0</v>
      </c>
      <c r="E828" s="57">
        <v>0</v>
      </c>
      <c r="F828" s="57">
        <v>0</v>
      </c>
      <c r="G828" s="58">
        <f t="shared" si="24"/>
        <v>0</v>
      </c>
      <c r="H828" s="58">
        <f t="shared" si="25"/>
        <v>0</v>
      </c>
      <c r="I828" s="59"/>
    </row>
    <row r="829" spans="1:9" x14ac:dyDescent="0.2">
      <c r="A829" s="56">
        <v>151</v>
      </c>
      <c r="B829" s="57">
        <f>PRRAS!C842</f>
        <v>828</v>
      </c>
      <c r="C829" s="57">
        <f>PRRAS!D842</f>
        <v>0</v>
      </c>
      <c r="D829" s="57">
        <f>PRRAS!E842</f>
        <v>0</v>
      </c>
      <c r="E829" s="57">
        <v>0</v>
      </c>
      <c r="F829" s="57">
        <v>0</v>
      </c>
      <c r="G829" s="58">
        <f t="shared" si="24"/>
        <v>0</v>
      </c>
      <c r="H829" s="58">
        <f t="shared" si="25"/>
        <v>0</v>
      </c>
      <c r="I829" s="59"/>
    </row>
    <row r="830" spans="1:9" x14ac:dyDescent="0.2">
      <c r="A830" s="56">
        <v>151</v>
      </c>
      <c r="B830" s="57">
        <f>PRRAS!C843</f>
        <v>829</v>
      </c>
      <c r="C830" s="57">
        <f>PRRAS!D843</f>
        <v>0</v>
      </c>
      <c r="D830" s="57">
        <f>PRRAS!E843</f>
        <v>0</v>
      </c>
      <c r="E830" s="57">
        <v>0</v>
      </c>
      <c r="F830" s="57">
        <v>0</v>
      </c>
      <c r="G830" s="58">
        <f t="shared" si="24"/>
        <v>0</v>
      </c>
      <c r="H830" s="58">
        <f t="shared" si="25"/>
        <v>0</v>
      </c>
      <c r="I830" s="59"/>
    </row>
    <row r="831" spans="1:9" x14ac:dyDescent="0.2">
      <c r="A831" s="56">
        <v>151</v>
      </c>
      <c r="B831" s="57">
        <f>PRRAS!C844</f>
        <v>830</v>
      </c>
      <c r="C831" s="57">
        <f>PRRAS!D844</f>
        <v>0</v>
      </c>
      <c r="D831" s="57">
        <f>PRRAS!E844</f>
        <v>0</v>
      </c>
      <c r="E831" s="57">
        <v>0</v>
      </c>
      <c r="F831" s="57">
        <v>0</v>
      </c>
      <c r="G831" s="58">
        <f t="shared" si="24"/>
        <v>0</v>
      </c>
      <c r="H831" s="58">
        <f t="shared" si="25"/>
        <v>0</v>
      </c>
      <c r="I831" s="59"/>
    </row>
    <row r="832" spans="1:9" x14ac:dyDescent="0.2">
      <c r="A832" s="56">
        <v>151</v>
      </c>
      <c r="B832" s="57">
        <f>PRRAS!C845</f>
        <v>831</v>
      </c>
      <c r="C832" s="57">
        <f>PRRAS!D845</f>
        <v>0</v>
      </c>
      <c r="D832" s="57">
        <f>PRRAS!E845</f>
        <v>0</v>
      </c>
      <c r="E832" s="57">
        <v>0</v>
      </c>
      <c r="F832" s="57">
        <v>0</v>
      </c>
      <c r="G832" s="58">
        <f t="shared" si="24"/>
        <v>0</v>
      </c>
      <c r="H832" s="58">
        <f t="shared" si="25"/>
        <v>0</v>
      </c>
      <c r="I832" s="59"/>
    </row>
    <row r="833" spans="1:9" x14ac:dyDescent="0.2">
      <c r="A833" s="56">
        <v>151</v>
      </c>
      <c r="B833" s="57">
        <f>PRRAS!C846</f>
        <v>832</v>
      </c>
      <c r="C833" s="57">
        <f>PRRAS!D846</f>
        <v>0</v>
      </c>
      <c r="D833" s="57">
        <f>PRRAS!E846</f>
        <v>0</v>
      </c>
      <c r="E833" s="57">
        <v>0</v>
      </c>
      <c r="F833" s="57">
        <v>0</v>
      </c>
      <c r="G833" s="58">
        <f t="shared" si="24"/>
        <v>0</v>
      </c>
      <c r="H833" s="58">
        <f t="shared" si="25"/>
        <v>0</v>
      </c>
      <c r="I833" s="59"/>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
      <c r="A835" s="56">
        <v>151</v>
      </c>
      <c r="B835" s="57">
        <f>PRRAS!C848</f>
        <v>834</v>
      </c>
      <c r="C835" s="57">
        <f>PRRAS!D848</f>
        <v>0</v>
      </c>
      <c r="D835" s="57">
        <f>PRRAS!E848</f>
        <v>0</v>
      </c>
      <c r="E835" s="57">
        <v>0</v>
      </c>
      <c r="F835" s="57">
        <v>0</v>
      </c>
      <c r="G835" s="58">
        <f t="shared" si="26"/>
        <v>0</v>
      </c>
      <c r="H835" s="58">
        <f t="shared" si="27"/>
        <v>0</v>
      </c>
      <c r="I835" s="59"/>
    </row>
    <row r="836" spans="1:9" x14ac:dyDescent="0.2">
      <c r="A836" s="56">
        <v>151</v>
      </c>
      <c r="B836" s="57">
        <f>PRRAS!C849</f>
        <v>835</v>
      </c>
      <c r="C836" s="57">
        <f>PRRAS!D849</f>
        <v>0</v>
      </c>
      <c r="D836" s="57">
        <f>PRRAS!E849</f>
        <v>0</v>
      </c>
      <c r="E836" s="57">
        <v>0</v>
      </c>
      <c r="F836" s="57">
        <v>0</v>
      </c>
      <c r="G836" s="58">
        <f t="shared" si="26"/>
        <v>0</v>
      </c>
      <c r="H836" s="58">
        <f t="shared" si="27"/>
        <v>0</v>
      </c>
      <c r="I836" s="59"/>
    </row>
    <row r="837" spans="1:9" x14ac:dyDescent="0.2">
      <c r="A837" s="56">
        <v>151</v>
      </c>
      <c r="B837" s="57">
        <f>PRRAS!C850</f>
        <v>836</v>
      </c>
      <c r="C837" s="57">
        <f>PRRAS!D850</f>
        <v>0</v>
      </c>
      <c r="D837" s="57">
        <f>PRRAS!E850</f>
        <v>0</v>
      </c>
      <c r="E837" s="57">
        <v>0</v>
      </c>
      <c r="F837" s="57">
        <v>0</v>
      </c>
      <c r="G837" s="58">
        <f t="shared" si="26"/>
        <v>0</v>
      </c>
      <c r="H837" s="58">
        <f t="shared" si="27"/>
        <v>0</v>
      </c>
      <c r="I837" s="59"/>
    </row>
    <row r="838" spans="1:9" x14ac:dyDescent="0.2">
      <c r="A838" s="56">
        <v>151</v>
      </c>
      <c r="B838" s="57">
        <f>PRRAS!C851</f>
        <v>837</v>
      </c>
      <c r="C838" s="57">
        <f>PRRAS!D851</f>
        <v>0</v>
      </c>
      <c r="D838" s="57">
        <f>PRRAS!E851</f>
        <v>0</v>
      </c>
      <c r="E838" s="57">
        <v>0</v>
      </c>
      <c r="F838" s="57">
        <v>0</v>
      </c>
      <c r="G838" s="58">
        <f t="shared" si="26"/>
        <v>0</v>
      </c>
      <c r="H838" s="58">
        <f t="shared" si="27"/>
        <v>0</v>
      </c>
      <c r="I838" s="59"/>
    </row>
    <row r="839" spans="1:9" x14ac:dyDescent="0.2">
      <c r="A839" s="56">
        <v>151</v>
      </c>
      <c r="B839" s="57">
        <f>PRRAS!C852</f>
        <v>838</v>
      </c>
      <c r="C839" s="57">
        <f>PRRAS!D852</f>
        <v>0</v>
      </c>
      <c r="D839" s="57">
        <f>PRRAS!E852</f>
        <v>0</v>
      </c>
      <c r="E839" s="57">
        <v>0</v>
      </c>
      <c r="F839" s="57">
        <v>0</v>
      </c>
      <c r="G839" s="58">
        <f t="shared" si="26"/>
        <v>0</v>
      </c>
      <c r="H839" s="58">
        <f t="shared" si="27"/>
        <v>0</v>
      </c>
      <c r="I839" s="59"/>
    </row>
    <row r="840" spans="1:9" x14ac:dyDescent="0.2">
      <c r="A840" s="56">
        <v>151</v>
      </c>
      <c r="B840" s="57">
        <f>PRRAS!C853</f>
        <v>839</v>
      </c>
      <c r="C840" s="57">
        <f>PRRAS!D853</f>
        <v>0</v>
      </c>
      <c r="D840" s="57">
        <f>PRRAS!E853</f>
        <v>0</v>
      </c>
      <c r="E840" s="57">
        <v>0</v>
      </c>
      <c r="F840" s="57">
        <v>0</v>
      </c>
      <c r="G840" s="58">
        <f t="shared" si="26"/>
        <v>0</v>
      </c>
      <c r="H840" s="58">
        <f t="shared" si="27"/>
        <v>0</v>
      </c>
      <c r="I840" s="59"/>
    </row>
    <row r="841" spans="1:9" x14ac:dyDescent="0.2">
      <c r="A841" s="56">
        <v>151</v>
      </c>
      <c r="B841" s="57">
        <f>PRRAS!C854</f>
        <v>840</v>
      </c>
      <c r="C841" s="57">
        <f>PRRAS!D854</f>
        <v>0</v>
      </c>
      <c r="D841" s="57">
        <f>PRRAS!E854</f>
        <v>0</v>
      </c>
      <c r="E841" s="57">
        <v>0</v>
      </c>
      <c r="F841" s="57">
        <v>0</v>
      </c>
      <c r="G841" s="58">
        <f t="shared" si="26"/>
        <v>0</v>
      </c>
      <c r="H841" s="58">
        <f t="shared" si="27"/>
        <v>0</v>
      </c>
      <c r="I841" s="59"/>
    </row>
    <row r="842" spans="1:9" x14ac:dyDescent="0.2">
      <c r="A842" s="56">
        <v>151</v>
      </c>
      <c r="B842" s="57">
        <f>PRRAS!C855</f>
        <v>841</v>
      </c>
      <c r="C842" s="57">
        <f>PRRAS!D855</f>
        <v>0</v>
      </c>
      <c r="D842" s="57">
        <f>PRRAS!E855</f>
        <v>0</v>
      </c>
      <c r="E842" s="57">
        <v>0</v>
      </c>
      <c r="F842" s="57">
        <v>0</v>
      </c>
      <c r="G842" s="58">
        <f t="shared" si="26"/>
        <v>0</v>
      </c>
      <c r="H842" s="58">
        <f t="shared" si="27"/>
        <v>0</v>
      </c>
      <c r="I842" s="59"/>
    </row>
    <row r="843" spans="1:9" x14ac:dyDescent="0.2">
      <c r="A843" s="56">
        <v>151</v>
      </c>
      <c r="B843" s="57">
        <f>PRRAS!C856</f>
        <v>842</v>
      </c>
      <c r="C843" s="57">
        <f>PRRAS!D856</f>
        <v>0</v>
      </c>
      <c r="D843" s="57">
        <f>PRRAS!E856</f>
        <v>0</v>
      </c>
      <c r="E843" s="57">
        <v>0</v>
      </c>
      <c r="F843" s="57">
        <v>0</v>
      </c>
      <c r="G843" s="58">
        <f t="shared" si="26"/>
        <v>0</v>
      </c>
      <c r="H843" s="58">
        <f t="shared" si="27"/>
        <v>0</v>
      </c>
      <c r="I843" s="59"/>
    </row>
    <row r="844" spans="1:9" x14ac:dyDescent="0.2">
      <c r="A844" s="56">
        <v>151</v>
      </c>
      <c r="B844" s="57">
        <f>PRRAS!C857</f>
        <v>843</v>
      </c>
      <c r="C844" s="57">
        <f>PRRAS!D857</f>
        <v>0</v>
      </c>
      <c r="D844" s="57">
        <f>PRRAS!E857</f>
        <v>0</v>
      </c>
      <c r="E844" s="57">
        <v>0</v>
      </c>
      <c r="F844" s="57">
        <v>0</v>
      </c>
      <c r="G844" s="58">
        <f t="shared" si="26"/>
        <v>0</v>
      </c>
      <c r="H844" s="58">
        <f t="shared" si="27"/>
        <v>0</v>
      </c>
      <c r="I844" s="59"/>
    </row>
    <row r="845" spans="1:9" x14ac:dyDescent="0.2">
      <c r="A845" s="56">
        <v>151</v>
      </c>
      <c r="B845" s="57">
        <f>PRRAS!C858</f>
        <v>844</v>
      </c>
      <c r="C845" s="57">
        <f>PRRAS!D858</f>
        <v>0</v>
      </c>
      <c r="D845" s="57">
        <f>PRRAS!E858</f>
        <v>0</v>
      </c>
      <c r="E845" s="57">
        <v>0</v>
      </c>
      <c r="F845" s="57">
        <v>0</v>
      </c>
      <c r="G845" s="58">
        <f t="shared" si="26"/>
        <v>0</v>
      </c>
      <c r="H845" s="58">
        <f t="shared" si="27"/>
        <v>0</v>
      </c>
      <c r="I845" s="59"/>
    </row>
    <row r="846" spans="1:9" x14ac:dyDescent="0.2">
      <c r="A846" s="56">
        <v>151</v>
      </c>
      <c r="B846" s="57">
        <f>PRRAS!C859</f>
        <v>845</v>
      </c>
      <c r="C846" s="57">
        <f>PRRAS!D859</f>
        <v>0</v>
      </c>
      <c r="D846" s="57">
        <f>PRRAS!E859</f>
        <v>0</v>
      </c>
      <c r="E846" s="57">
        <v>0</v>
      </c>
      <c r="F846" s="57">
        <v>0</v>
      </c>
      <c r="G846" s="58">
        <f t="shared" si="26"/>
        <v>0</v>
      </c>
      <c r="H846" s="58">
        <f t="shared" si="27"/>
        <v>0</v>
      </c>
      <c r="I846" s="59"/>
    </row>
    <row r="847" spans="1:9" x14ac:dyDescent="0.2">
      <c r="A847" s="56">
        <v>151</v>
      </c>
      <c r="B847" s="57">
        <f>PRRAS!C860</f>
        <v>846</v>
      </c>
      <c r="C847" s="57">
        <f>PRRAS!D860</f>
        <v>0</v>
      </c>
      <c r="D847" s="57">
        <f>PRRAS!E860</f>
        <v>0</v>
      </c>
      <c r="E847" s="57">
        <v>0</v>
      </c>
      <c r="F847" s="57">
        <v>0</v>
      </c>
      <c r="G847" s="58">
        <f t="shared" si="26"/>
        <v>0</v>
      </c>
      <c r="H847" s="58">
        <f t="shared" si="27"/>
        <v>0</v>
      </c>
      <c r="I847" s="59"/>
    </row>
    <row r="848" spans="1:9" x14ac:dyDescent="0.2">
      <c r="A848" s="56">
        <v>151</v>
      </c>
      <c r="B848" s="57">
        <f>PRRAS!C861</f>
        <v>847</v>
      </c>
      <c r="C848" s="57">
        <f>PRRAS!D861</f>
        <v>0</v>
      </c>
      <c r="D848" s="57">
        <f>PRRAS!E861</f>
        <v>0</v>
      </c>
      <c r="E848" s="57">
        <v>0</v>
      </c>
      <c r="F848" s="57">
        <v>0</v>
      </c>
      <c r="G848" s="58">
        <f t="shared" si="26"/>
        <v>0</v>
      </c>
      <c r="H848" s="58">
        <f t="shared" si="27"/>
        <v>0</v>
      </c>
      <c r="I848" s="59"/>
    </row>
    <row r="849" spans="1:9" x14ac:dyDescent="0.2">
      <c r="A849" s="56">
        <v>151</v>
      </c>
      <c r="B849" s="57">
        <f>PRRAS!C862</f>
        <v>848</v>
      </c>
      <c r="C849" s="57">
        <f>PRRAS!D862</f>
        <v>0</v>
      </c>
      <c r="D849" s="57">
        <f>PRRAS!E862</f>
        <v>0</v>
      </c>
      <c r="E849" s="57">
        <v>0</v>
      </c>
      <c r="F849" s="57">
        <v>0</v>
      </c>
      <c r="G849" s="58">
        <f t="shared" si="26"/>
        <v>0</v>
      </c>
      <c r="H849" s="58">
        <f t="shared" si="27"/>
        <v>0</v>
      </c>
      <c r="I849" s="59"/>
    </row>
    <row r="850" spans="1:9" x14ac:dyDescent="0.2">
      <c r="A850" s="56">
        <v>151</v>
      </c>
      <c r="B850" s="57">
        <f>PRRAS!C863</f>
        <v>849</v>
      </c>
      <c r="C850" s="57">
        <f>PRRAS!D863</f>
        <v>0</v>
      </c>
      <c r="D850" s="57">
        <f>PRRAS!E863</f>
        <v>0</v>
      </c>
      <c r="E850" s="57">
        <v>0</v>
      </c>
      <c r="F850" s="57">
        <v>0</v>
      </c>
      <c r="G850" s="58">
        <f t="shared" si="26"/>
        <v>0</v>
      </c>
      <c r="H850" s="58">
        <f t="shared" si="27"/>
        <v>0</v>
      </c>
      <c r="I850" s="59"/>
    </row>
    <row r="851" spans="1:9" x14ac:dyDescent="0.2">
      <c r="A851" s="56">
        <v>151</v>
      </c>
      <c r="B851" s="57">
        <f>PRRAS!C864</f>
        <v>850</v>
      </c>
      <c r="C851" s="57">
        <f>PRRAS!D864</f>
        <v>0</v>
      </c>
      <c r="D851" s="57">
        <f>PRRAS!E864</f>
        <v>0</v>
      </c>
      <c r="E851" s="57">
        <v>0</v>
      </c>
      <c r="F851" s="57">
        <v>0</v>
      </c>
      <c r="G851" s="58">
        <f t="shared" si="26"/>
        <v>0</v>
      </c>
      <c r="H851" s="58">
        <f t="shared" si="27"/>
        <v>0</v>
      </c>
      <c r="I851" s="59"/>
    </row>
    <row r="852" spans="1:9" x14ac:dyDescent="0.2">
      <c r="A852" s="56">
        <v>151</v>
      </c>
      <c r="B852" s="57">
        <f>PRRAS!C865</f>
        <v>851</v>
      </c>
      <c r="C852" s="57">
        <f>PRRAS!D865</f>
        <v>0</v>
      </c>
      <c r="D852" s="57">
        <f>PRRAS!E865</f>
        <v>0</v>
      </c>
      <c r="E852" s="57">
        <v>0</v>
      </c>
      <c r="F852" s="57">
        <v>0</v>
      </c>
      <c r="G852" s="58">
        <f t="shared" si="26"/>
        <v>0</v>
      </c>
      <c r="H852" s="58">
        <f t="shared" si="27"/>
        <v>0</v>
      </c>
      <c r="I852" s="59"/>
    </row>
    <row r="853" spans="1:9" x14ac:dyDescent="0.2">
      <c r="A853" s="56">
        <v>151</v>
      </c>
      <c r="B853" s="57">
        <f>PRRAS!C866</f>
        <v>852</v>
      </c>
      <c r="C853" s="57">
        <f>PRRAS!D866</f>
        <v>0</v>
      </c>
      <c r="D853" s="57">
        <f>PRRAS!E866</f>
        <v>0</v>
      </c>
      <c r="E853" s="57">
        <v>0</v>
      </c>
      <c r="F853" s="57">
        <v>0</v>
      </c>
      <c r="G853" s="58">
        <f t="shared" si="26"/>
        <v>0</v>
      </c>
      <c r="H853" s="58">
        <f t="shared" si="27"/>
        <v>0</v>
      </c>
      <c r="I853" s="59"/>
    </row>
    <row r="854" spans="1:9" x14ac:dyDescent="0.2">
      <c r="A854" s="56">
        <v>151</v>
      </c>
      <c r="B854" s="57">
        <f>PRRAS!C867</f>
        <v>853</v>
      </c>
      <c r="C854" s="57">
        <f>PRRAS!D867</f>
        <v>0</v>
      </c>
      <c r="D854" s="57">
        <f>PRRAS!E867</f>
        <v>0</v>
      </c>
      <c r="E854" s="57">
        <v>0</v>
      </c>
      <c r="F854" s="57">
        <v>0</v>
      </c>
      <c r="G854" s="58">
        <f t="shared" si="26"/>
        <v>0</v>
      </c>
      <c r="H854" s="58">
        <f t="shared" si="27"/>
        <v>0</v>
      </c>
      <c r="I854" s="59"/>
    </row>
    <row r="855" spans="1:9" x14ac:dyDescent="0.2">
      <c r="A855" s="56">
        <v>151</v>
      </c>
      <c r="B855" s="57">
        <f>PRRAS!C868</f>
        <v>854</v>
      </c>
      <c r="C855" s="57">
        <f>PRRAS!D868</f>
        <v>0</v>
      </c>
      <c r="D855" s="57">
        <f>PRRAS!E868</f>
        <v>0</v>
      </c>
      <c r="E855" s="57">
        <v>0</v>
      </c>
      <c r="F855" s="57">
        <v>0</v>
      </c>
      <c r="G855" s="58">
        <f t="shared" si="26"/>
        <v>0</v>
      </c>
      <c r="H855" s="58">
        <f t="shared" si="27"/>
        <v>0</v>
      </c>
      <c r="I855" s="59"/>
    </row>
    <row r="856" spans="1:9" x14ac:dyDescent="0.2">
      <c r="A856" s="56">
        <v>151</v>
      </c>
      <c r="B856" s="57">
        <f>PRRAS!C869</f>
        <v>855</v>
      </c>
      <c r="C856" s="57">
        <f>PRRAS!D869</f>
        <v>0</v>
      </c>
      <c r="D856" s="57">
        <f>PRRAS!E869</f>
        <v>0</v>
      </c>
      <c r="E856" s="57">
        <v>0</v>
      </c>
      <c r="F856" s="57">
        <v>0</v>
      </c>
      <c r="G856" s="58">
        <f t="shared" si="26"/>
        <v>0</v>
      </c>
      <c r="H856" s="58">
        <f t="shared" si="27"/>
        <v>0</v>
      </c>
      <c r="I856" s="59"/>
    </row>
    <row r="857" spans="1:9" x14ac:dyDescent="0.2">
      <c r="A857" s="56">
        <v>151</v>
      </c>
      <c r="B857" s="57">
        <f>PRRAS!C870</f>
        <v>856</v>
      </c>
      <c r="C857" s="57">
        <f>PRRAS!D870</f>
        <v>0</v>
      </c>
      <c r="D857" s="57">
        <f>PRRAS!E870</f>
        <v>0</v>
      </c>
      <c r="E857" s="57">
        <v>0</v>
      </c>
      <c r="F857" s="57">
        <v>0</v>
      </c>
      <c r="G857" s="58">
        <f t="shared" si="26"/>
        <v>0</v>
      </c>
      <c r="H857" s="58">
        <f t="shared" si="27"/>
        <v>0</v>
      </c>
      <c r="I857" s="59"/>
    </row>
    <row r="858" spans="1:9" x14ac:dyDescent="0.2">
      <c r="A858" s="56">
        <v>151</v>
      </c>
      <c r="B858" s="57">
        <f>PRRAS!C871</f>
        <v>857</v>
      </c>
      <c r="C858" s="57">
        <f>PRRAS!D871</f>
        <v>0</v>
      </c>
      <c r="D858" s="57">
        <f>PRRAS!E871</f>
        <v>0</v>
      </c>
      <c r="E858" s="57">
        <v>0</v>
      </c>
      <c r="F858" s="57">
        <v>0</v>
      </c>
      <c r="G858" s="58">
        <f t="shared" si="26"/>
        <v>0</v>
      </c>
      <c r="H858" s="58">
        <f t="shared" si="27"/>
        <v>0</v>
      </c>
      <c r="I858" s="59"/>
    </row>
    <row r="859" spans="1:9" x14ac:dyDescent="0.2">
      <c r="A859" s="56">
        <v>151</v>
      </c>
      <c r="B859" s="57">
        <f>PRRAS!C872</f>
        <v>858</v>
      </c>
      <c r="C859" s="57">
        <f>PRRAS!D872</f>
        <v>0</v>
      </c>
      <c r="D859" s="57">
        <f>PRRAS!E872</f>
        <v>0</v>
      </c>
      <c r="E859" s="57">
        <v>0</v>
      </c>
      <c r="F859" s="57">
        <v>0</v>
      </c>
      <c r="G859" s="58">
        <f t="shared" si="26"/>
        <v>0</v>
      </c>
      <c r="H859" s="58">
        <f t="shared" si="27"/>
        <v>0</v>
      </c>
      <c r="I859" s="59"/>
    </row>
    <row r="860" spans="1:9" x14ac:dyDescent="0.2">
      <c r="A860" s="56">
        <v>151</v>
      </c>
      <c r="B860" s="57">
        <f>PRRAS!C873</f>
        <v>859</v>
      </c>
      <c r="C860" s="57">
        <f>PRRAS!D873</f>
        <v>0</v>
      </c>
      <c r="D860" s="57">
        <f>PRRAS!E873</f>
        <v>0</v>
      </c>
      <c r="E860" s="57">
        <v>0</v>
      </c>
      <c r="F860" s="57">
        <v>0</v>
      </c>
      <c r="G860" s="58">
        <f t="shared" si="26"/>
        <v>0</v>
      </c>
      <c r="H860" s="58">
        <f t="shared" si="27"/>
        <v>0</v>
      </c>
      <c r="I860" s="59"/>
    </row>
    <row r="861" spans="1:9" x14ac:dyDescent="0.2">
      <c r="A861" s="56">
        <v>151</v>
      </c>
      <c r="B861" s="57">
        <f>PRRAS!C874</f>
        <v>860</v>
      </c>
      <c r="C861" s="57">
        <f>PRRAS!D874</f>
        <v>0</v>
      </c>
      <c r="D861" s="57">
        <f>PRRAS!E874</f>
        <v>0</v>
      </c>
      <c r="E861" s="57">
        <v>0</v>
      </c>
      <c r="F861" s="57">
        <v>0</v>
      </c>
      <c r="G861" s="58">
        <f t="shared" si="26"/>
        <v>0</v>
      </c>
      <c r="H861" s="58">
        <f t="shared" si="27"/>
        <v>0</v>
      </c>
      <c r="I861" s="59"/>
    </row>
    <row r="862" spans="1:9" x14ac:dyDescent="0.2">
      <c r="A862" s="56">
        <v>151</v>
      </c>
      <c r="B862" s="57">
        <f>PRRAS!C875</f>
        <v>861</v>
      </c>
      <c r="C862" s="57">
        <f>PRRAS!D875</f>
        <v>0</v>
      </c>
      <c r="D862" s="57">
        <f>PRRAS!E875</f>
        <v>0</v>
      </c>
      <c r="E862" s="57">
        <v>0</v>
      </c>
      <c r="F862" s="57">
        <v>0</v>
      </c>
      <c r="G862" s="58">
        <f t="shared" si="26"/>
        <v>0</v>
      </c>
      <c r="H862" s="58">
        <f t="shared" si="27"/>
        <v>0</v>
      </c>
      <c r="I862" s="59"/>
    </row>
    <row r="863" spans="1:9" x14ac:dyDescent="0.2">
      <c r="A863" s="56">
        <v>151</v>
      </c>
      <c r="B863" s="57">
        <f>PRRAS!C876</f>
        <v>862</v>
      </c>
      <c r="C863" s="57">
        <f>PRRAS!D876</f>
        <v>0</v>
      </c>
      <c r="D863" s="57">
        <f>PRRAS!E876</f>
        <v>0</v>
      </c>
      <c r="E863" s="57">
        <v>0</v>
      </c>
      <c r="F863" s="57">
        <v>0</v>
      </c>
      <c r="G863" s="58">
        <f t="shared" si="26"/>
        <v>0</v>
      </c>
      <c r="H863" s="58">
        <f t="shared" si="27"/>
        <v>0</v>
      </c>
      <c r="I863" s="59"/>
    </row>
    <row r="864" spans="1:9" x14ac:dyDescent="0.2">
      <c r="A864" s="56">
        <v>151</v>
      </c>
      <c r="B864" s="57">
        <f>PRRAS!C877</f>
        <v>863</v>
      </c>
      <c r="C864" s="57">
        <f>PRRAS!D877</f>
        <v>0</v>
      </c>
      <c r="D864" s="57">
        <f>PRRAS!E877</f>
        <v>0</v>
      </c>
      <c r="E864" s="57">
        <v>0</v>
      </c>
      <c r="F864" s="57">
        <v>0</v>
      </c>
      <c r="G864" s="58">
        <f t="shared" si="26"/>
        <v>0</v>
      </c>
      <c r="H864" s="58">
        <f t="shared" si="27"/>
        <v>0</v>
      </c>
      <c r="I864" s="59"/>
    </row>
    <row r="865" spans="1:9" x14ac:dyDescent="0.2">
      <c r="A865" s="56">
        <v>151</v>
      </c>
      <c r="B865" s="57">
        <f>PRRAS!C878</f>
        <v>864</v>
      </c>
      <c r="C865" s="57">
        <f>PRRAS!D878</f>
        <v>0</v>
      </c>
      <c r="D865" s="57">
        <f>PRRAS!E878</f>
        <v>0</v>
      </c>
      <c r="E865" s="57">
        <v>0</v>
      </c>
      <c r="F865" s="57">
        <v>0</v>
      </c>
      <c r="G865" s="58">
        <f t="shared" si="26"/>
        <v>0</v>
      </c>
      <c r="H865" s="58">
        <f t="shared" si="27"/>
        <v>0</v>
      </c>
      <c r="I865" s="59"/>
    </row>
    <row r="866" spans="1:9" x14ac:dyDescent="0.2">
      <c r="A866" s="56">
        <v>151</v>
      </c>
      <c r="B866" s="57">
        <f>PRRAS!C879</f>
        <v>865</v>
      </c>
      <c r="C866" s="57">
        <f>PRRAS!D879</f>
        <v>0</v>
      </c>
      <c r="D866" s="57">
        <f>PRRAS!E879</f>
        <v>0</v>
      </c>
      <c r="E866" s="57">
        <v>0</v>
      </c>
      <c r="F866" s="57">
        <v>0</v>
      </c>
      <c r="G866" s="58">
        <f t="shared" si="26"/>
        <v>0</v>
      </c>
      <c r="H866" s="58">
        <f t="shared" si="27"/>
        <v>0</v>
      </c>
      <c r="I866" s="59"/>
    </row>
    <row r="867" spans="1:9" x14ac:dyDescent="0.2">
      <c r="A867" s="56">
        <v>151</v>
      </c>
      <c r="B867" s="57">
        <f>PRRAS!C880</f>
        <v>866</v>
      </c>
      <c r="C867" s="57">
        <f>PRRAS!D880</f>
        <v>0</v>
      </c>
      <c r="D867" s="57">
        <f>PRRAS!E880</f>
        <v>0</v>
      </c>
      <c r="E867" s="57">
        <v>0</v>
      </c>
      <c r="F867" s="57">
        <v>0</v>
      </c>
      <c r="G867" s="58">
        <f t="shared" si="26"/>
        <v>0</v>
      </c>
      <c r="H867" s="58">
        <f t="shared" si="27"/>
        <v>0</v>
      </c>
      <c r="I867" s="59"/>
    </row>
    <row r="868" spans="1:9" x14ac:dyDescent="0.2">
      <c r="A868" s="56">
        <v>151</v>
      </c>
      <c r="B868" s="57">
        <f>PRRAS!C881</f>
        <v>867</v>
      </c>
      <c r="C868" s="57">
        <f>PRRAS!D881</f>
        <v>0</v>
      </c>
      <c r="D868" s="57">
        <f>PRRAS!E881</f>
        <v>0</v>
      </c>
      <c r="E868" s="57">
        <v>0</v>
      </c>
      <c r="F868" s="57">
        <v>0</v>
      </c>
      <c r="G868" s="58">
        <f t="shared" si="26"/>
        <v>0</v>
      </c>
      <c r="H868" s="58">
        <f t="shared" si="27"/>
        <v>0</v>
      </c>
      <c r="I868" s="59"/>
    </row>
    <row r="869" spans="1:9" x14ac:dyDescent="0.2">
      <c r="A869" s="56">
        <v>151</v>
      </c>
      <c r="B869" s="57">
        <f>PRRAS!C882</f>
        <v>868</v>
      </c>
      <c r="C869" s="57">
        <f>PRRAS!D882</f>
        <v>0</v>
      </c>
      <c r="D869" s="57">
        <f>PRRAS!E882</f>
        <v>0</v>
      </c>
      <c r="E869" s="57">
        <v>0</v>
      </c>
      <c r="F869" s="57">
        <v>0</v>
      </c>
      <c r="G869" s="58">
        <f t="shared" si="26"/>
        <v>0</v>
      </c>
      <c r="H869" s="58">
        <f t="shared" si="27"/>
        <v>0</v>
      </c>
      <c r="I869" s="59"/>
    </row>
    <row r="870" spans="1:9" x14ac:dyDescent="0.2">
      <c r="A870" s="56">
        <v>151</v>
      </c>
      <c r="B870" s="57">
        <f>PRRAS!C883</f>
        <v>869</v>
      </c>
      <c r="C870" s="57">
        <f>PRRAS!D883</f>
        <v>0</v>
      </c>
      <c r="D870" s="57">
        <f>PRRAS!E883</f>
        <v>0</v>
      </c>
      <c r="E870" s="57">
        <v>0</v>
      </c>
      <c r="F870" s="57">
        <v>0</v>
      </c>
      <c r="G870" s="58">
        <f t="shared" si="26"/>
        <v>0</v>
      </c>
      <c r="H870" s="58">
        <f t="shared" si="27"/>
        <v>0</v>
      </c>
      <c r="I870" s="59"/>
    </row>
    <row r="871" spans="1:9" x14ac:dyDescent="0.2">
      <c r="A871" s="56">
        <v>151</v>
      </c>
      <c r="B871" s="57">
        <f>PRRAS!C884</f>
        <v>870</v>
      </c>
      <c r="C871" s="57">
        <f>PRRAS!D884</f>
        <v>0</v>
      </c>
      <c r="D871" s="57">
        <f>PRRAS!E884</f>
        <v>0</v>
      </c>
      <c r="E871" s="57">
        <v>0</v>
      </c>
      <c r="F871" s="57">
        <v>0</v>
      </c>
      <c r="G871" s="58">
        <f t="shared" si="26"/>
        <v>0</v>
      </c>
      <c r="H871" s="58">
        <f t="shared" si="27"/>
        <v>0</v>
      </c>
      <c r="I871" s="59"/>
    </row>
    <row r="872" spans="1:9" x14ac:dyDescent="0.2">
      <c r="A872" s="56">
        <v>151</v>
      </c>
      <c r="B872" s="57">
        <f>PRRAS!C885</f>
        <v>871</v>
      </c>
      <c r="C872" s="57">
        <f>PRRAS!D885</f>
        <v>0</v>
      </c>
      <c r="D872" s="57">
        <f>PRRAS!E885</f>
        <v>0</v>
      </c>
      <c r="E872" s="57">
        <v>0</v>
      </c>
      <c r="F872" s="57">
        <v>0</v>
      </c>
      <c r="G872" s="58">
        <f t="shared" si="26"/>
        <v>0</v>
      </c>
      <c r="H872" s="58">
        <f t="shared" si="27"/>
        <v>0</v>
      </c>
      <c r="I872" s="59"/>
    </row>
    <row r="873" spans="1:9" x14ac:dyDescent="0.2">
      <c r="A873" s="56">
        <v>151</v>
      </c>
      <c r="B873" s="57">
        <f>PRRAS!C886</f>
        <v>872</v>
      </c>
      <c r="C873" s="57">
        <f>PRRAS!D886</f>
        <v>0</v>
      </c>
      <c r="D873" s="57">
        <f>PRRAS!E886</f>
        <v>0</v>
      </c>
      <c r="E873" s="57">
        <v>0</v>
      </c>
      <c r="F873" s="57">
        <v>0</v>
      </c>
      <c r="G873" s="58">
        <f t="shared" si="26"/>
        <v>0</v>
      </c>
      <c r="H873" s="58">
        <f t="shared" si="27"/>
        <v>0</v>
      </c>
      <c r="I873" s="59"/>
    </row>
    <row r="874" spans="1:9" x14ac:dyDescent="0.2">
      <c r="A874" s="56">
        <v>151</v>
      </c>
      <c r="B874" s="57">
        <f>PRRAS!C887</f>
        <v>873</v>
      </c>
      <c r="C874" s="57">
        <f>PRRAS!D887</f>
        <v>0</v>
      </c>
      <c r="D874" s="57">
        <f>PRRAS!E887</f>
        <v>0</v>
      </c>
      <c r="E874" s="57">
        <v>0</v>
      </c>
      <c r="F874" s="57">
        <v>0</v>
      </c>
      <c r="G874" s="58">
        <f t="shared" si="26"/>
        <v>0</v>
      </c>
      <c r="H874" s="58">
        <f t="shared" si="27"/>
        <v>0</v>
      </c>
      <c r="I874" s="59"/>
    </row>
    <row r="875" spans="1:9" x14ac:dyDescent="0.2">
      <c r="A875" s="56">
        <v>151</v>
      </c>
      <c r="B875" s="57">
        <f>PRRAS!C888</f>
        <v>874</v>
      </c>
      <c r="C875" s="57">
        <f>PRRAS!D888</f>
        <v>0</v>
      </c>
      <c r="D875" s="57">
        <f>PRRAS!E888</f>
        <v>0</v>
      </c>
      <c r="E875" s="57">
        <v>0</v>
      </c>
      <c r="F875" s="57">
        <v>0</v>
      </c>
      <c r="G875" s="58">
        <f t="shared" si="26"/>
        <v>0</v>
      </c>
      <c r="H875" s="58">
        <f t="shared" si="27"/>
        <v>0</v>
      </c>
      <c r="I875" s="59"/>
    </row>
    <row r="876" spans="1:9" x14ac:dyDescent="0.2">
      <c r="A876" s="56">
        <v>151</v>
      </c>
      <c r="B876" s="57">
        <f>PRRAS!C889</f>
        <v>875</v>
      </c>
      <c r="C876" s="57">
        <f>PRRAS!D889</f>
        <v>0</v>
      </c>
      <c r="D876" s="57">
        <f>PRRAS!E889</f>
        <v>0</v>
      </c>
      <c r="E876" s="57">
        <v>0</v>
      </c>
      <c r="F876" s="57">
        <v>0</v>
      </c>
      <c r="G876" s="58">
        <f t="shared" si="26"/>
        <v>0</v>
      </c>
      <c r="H876" s="58">
        <f t="shared" si="27"/>
        <v>0</v>
      </c>
      <c r="I876" s="59"/>
    </row>
    <row r="877" spans="1:9" x14ac:dyDescent="0.2">
      <c r="A877" s="56">
        <v>151</v>
      </c>
      <c r="B877" s="57">
        <f>PRRAS!C890</f>
        <v>876</v>
      </c>
      <c r="C877" s="57">
        <f>PRRAS!D890</f>
        <v>0</v>
      </c>
      <c r="D877" s="57">
        <f>PRRAS!E890</f>
        <v>0</v>
      </c>
      <c r="E877" s="57">
        <v>0</v>
      </c>
      <c r="F877" s="57">
        <v>0</v>
      </c>
      <c r="G877" s="58">
        <f t="shared" si="26"/>
        <v>0</v>
      </c>
      <c r="H877" s="58">
        <f t="shared" si="27"/>
        <v>0</v>
      </c>
      <c r="I877" s="59"/>
    </row>
    <row r="878" spans="1:9" x14ac:dyDescent="0.2">
      <c r="A878" s="56">
        <v>151</v>
      </c>
      <c r="B878" s="57">
        <f>PRRAS!C891</f>
        <v>877</v>
      </c>
      <c r="C878" s="57">
        <f>PRRAS!D891</f>
        <v>0</v>
      </c>
      <c r="D878" s="57">
        <f>PRRAS!E891</f>
        <v>0</v>
      </c>
      <c r="E878" s="57">
        <v>0</v>
      </c>
      <c r="F878" s="57">
        <v>0</v>
      </c>
      <c r="G878" s="58">
        <f t="shared" si="26"/>
        <v>0</v>
      </c>
      <c r="H878" s="58">
        <f t="shared" si="27"/>
        <v>0</v>
      </c>
      <c r="I878" s="59"/>
    </row>
    <row r="879" spans="1:9" x14ac:dyDescent="0.2">
      <c r="A879" s="56">
        <v>151</v>
      </c>
      <c r="B879" s="57">
        <f>PRRAS!C892</f>
        <v>878</v>
      </c>
      <c r="C879" s="57">
        <f>PRRAS!D892</f>
        <v>0</v>
      </c>
      <c r="D879" s="57">
        <f>PRRAS!E892</f>
        <v>0</v>
      </c>
      <c r="E879" s="57">
        <v>0</v>
      </c>
      <c r="F879" s="57">
        <v>0</v>
      </c>
      <c r="G879" s="58">
        <f t="shared" si="26"/>
        <v>0</v>
      </c>
      <c r="H879" s="58">
        <f t="shared" si="27"/>
        <v>0</v>
      </c>
      <c r="I879" s="59"/>
    </row>
    <row r="880" spans="1:9" x14ac:dyDescent="0.2">
      <c r="A880" s="56">
        <v>151</v>
      </c>
      <c r="B880" s="57">
        <f>PRRAS!C893</f>
        <v>879</v>
      </c>
      <c r="C880" s="57">
        <f>PRRAS!D893</f>
        <v>0</v>
      </c>
      <c r="D880" s="57">
        <f>PRRAS!E893</f>
        <v>0</v>
      </c>
      <c r="E880" s="57">
        <v>0</v>
      </c>
      <c r="F880" s="57">
        <v>0</v>
      </c>
      <c r="G880" s="58">
        <f t="shared" si="26"/>
        <v>0</v>
      </c>
      <c r="H880" s="58">
        <f t="shared" si="27"/>
        <v>0</v>
      </c>
      <c r="I880" s="59"/>
    </row>
    <row r="881" spans="1:9" x14ac:dyDescent="0.2">
      <c r="A881" s="56">
        <v>151</v>
      </c>
      <c r="B881" s="57">
        <f>PRRAS!C894</f>
        <v>880</v>
      </c>
      <c r="C881" s="57">
        <f>PRRAS!D894</f>
        <v>0</v>
      </c>
      <c r="D881" s="57">
        <f>PRRAS!E894</f>
        <v>0</v>
      </c>
      <c r="E881" s="57">
        <v>0</v>
      </c>
      <c r="F881" s="57">
        <v>0</v>
      </c>
      <c r="G881" s="58">
        <f t="shared" si="26"/>
        <v>0</v>
      </c>
      <c r="H881" s="58">
        <f t="shared" si="27"/>
        <v>0</v>
      </c>
      <c r="I881" s="59"/>
    </row>
    <row r="882" spans="1:9" x14ac:dyDescent="0.2">
      <c r="A882" s="56">
        <v>151</v>
      </c>
      <c r="B882" s="57">
        <f>PRRAS!C895</f>
        <v>881</v>
      </c>
      <c r="C882" s="57">
        <f>PRRAS!D895</f>
        <v>0</v>
      </c>
      <c r="D882" s="57">
        <f>PRRAS!E895</f>
        <v>0</v>
      </c>
      <c r="E882" s="57">
        <v>0</v>
      </c>
      <c r="F882" s="57">
        <v>0</v>
      </c>
      <c r="G882" s="58">
        <f t="shared" si="26"/>
        <v>0</v>
      </c>
      <c r="H882" s="58">
        <f t="shared" si="27"/>
        <v>0</v>
      </c>
      <c r="I882" s="59"/>
    </row>
    <row r="883" spans="1:9" x14ac:dyDescent="0.2">
      <c r="A883" s="56">
        <v>151</v>
      </c>
      <c r="B883" s="57">
        <f>PRRAS!C896</f>
        <v>882</v>
      </c>
      <c r="C883" s="57">
        <f>PRRAS!D896</f>
        <v>0</v>
      </c>
      <c r="D883" s="57">
        <f>PRRAS!E896</f>
        <v>0</v>
      </c>
      <c r="E883" s="57">
        <v>0</v>
      </c>
      <c r="F883" s="57">
        <v>0</v>
      </c>
      <c r="G883" s="58">
        <f t="shared" si="26"/>
        <v>0</v>
      </c>
      <c r="H883" s="58">
        <f t="shared" si="27"/>
        <v>0</v>
      </c>
      <c r="I883" s="59"/>
    </row>
    <row r="884" spans="1:9" x14ac:dyDescent="0.2">
      <c r="A884" s="56">
        <v>151</v>
      </c>
      <c r="B884" s="57">
        <f>PRRAS!C897</f>
        <v>883</v>
      </c>
      <c r="C884" s="57">
        <f>PRRAS!D897</f>
        <v>0</v>
      </c>
      <c r="D884" s="57">
        <f>PRRAS!E897</f>
        <v>0</v>
      </c>
      <c r="E884" s="57">
        <v>0</v>
      </c>
      <c r="F884" s="57">
        <v>0</v>
      </c>
      <c r="G884" s="58">
        <f t="shared" si="26"/>
        <v>0</v>
      </c>
      <c r="H884" s="58">
        <f t="shared" si="27"/>
        <v>0</v>
      </c>
      <c r="I884" s="59"/>
    </row>
    <row r="885" spans="1:9" x14ac:dyDescent="0.2">
      <c r="A885" s="56">
        <v>151</v>
      </c>
      <c r="B885" s="57">
        <f>PRRAS!C898</f>
        <v>884</v>
      </c>
      <c r="C885" s="57">
        <f>PRRAS!D898</f>
        <v>0</v>
      </c>
      <c r="D885" s="57">
        <f>PRRAS!E898</f>
        <v>0</v>
      </c>
      <c r="E885" s="57">
        <v>0</v>
      </c>
      <c r="F885" s="57">
        <v>0</v>
      </c>
      <c r="G885" s="58">
        <f t="shared" si="26"/>
        <v>0</v>
      </c>
      <c r="H885" s="58">
        <f t="shared" si="27"/>
        <v>0</v>
      </c>
      <c r="I885" s="59"/>
    </row>
    <row r="886" spans="1:9" x14ac:dyDescent="0.2">
      <c r="A886" s="56">
        <v>151</v>
      </c>
      <c r="B886" s="57">
        <f>PRRAS!C899</f>
        <v>885</v>
      </c>
      <c r="C886" s="57">
        <f>PRRAS!D899</f>
        <v>0</v>
      </c>
      <c r="D886" s="57">
        <f>PRRAS!E899</f>
        <v>0</v>
      </c>
      <c r="E886" s="57">
        <v>0</v>
      </c>
      <c r="F886" s="57">
        <v>0</v>
      </c>
      <c r="G886" s="58">
        <f t="shared" si="26"/>
        <v>0</v>
      </c>
      <c r="H886" s="58">
        <f t="shared" si="27"/>
        <v>0</v>
      </c>
      <c r="I886" s="59"/>
    </row>
    <row r="887" spans="1:9" x14ac:dyDescent="0.2">
      <c r="A887" s="56">
        <v>151</v>
      </c>
      <c r="B887" s="57">
        <f>PRRAS!C900</f>
        <v>886</v>
      </c>
      <c r="C887" s="57">
        <f>PRRAS!D900</f>
        <v>0</v>
      </c>
      <c r="D887" s="57">
        <f>PRRAS!E900</f>
        <v>0</v>
      </c>
      <c r="E887" s="57">
        <v>0</v>
      </c>
      <c r="F887" s="57">
        <v>0</v>
      </c>
      <c r="G887" s="58">
        <f t="shared" si="26"/>
        <v>0</v>
      </c>
      <c r="H887" s="58">
        <f t="shared" si="27"/>
        <v>0</v>
      </c>
      <c r="I887" s="59"/>
    </row>
    <row r="888" spans="1:9" x14ac:dyDescent="0.2">
      <c r="A888" s="56">
        <v>151</v>
      </c>
      <c r="B888" s="57">
        <f>PRRAS!C901</f>
        <v>887</v>
      </c>
      <c r="C888" s="57">
        <f>PRRAS!D901</f>
        <v>0</v>
      </c>
      <c r="D888" s="57">
        <f>PRRAS!E901</f>
        <v>0</v>
      </c>
      <c r="E888" s="57">
        <v>0</v>
      </c>
      <c r="F888" s="57">
        <v>0</v>
      </c>
      <c r="G888" s="58">
        <f t="shared" si="26"/>
        <v>0</v>
      </c>
      <c r="H888" s="58">
        <f t="shared" si="27"/>
        <v>0</v>
      </c>
      <c r="I888" s="59"/>
    </row>
    <row r="889" spans="1:9" x14ac:dyDescent="0.2">
      <c r="A889" s="56">
        <v>151</v>
      </c>
      <c r="B889" s="57">
        <f>PRRAS!C902</f>
        <v>888</v>
      </c>
      <c r="C889" s="57">
        <f>PRRAS!D902</f>
        <v>0</v>
      </c>
      <c r="D889" s="57">
        <f>PRRAS!E902</f>
        <v>0</v>
      </c>
      <c r="E889" s="57">
        <v>0</v>
      </c>
      <c r="F889" s="57">
        <v>0</v>
      </c>
      <c r="G889" s="58">
        <f t="shared" si="26"/>
        <v>0</v>
      </c>
      <c r="H889" s="58">
        <f t="shared" si="27"/>
        <v>0</v>
      </c>
      <c r="I889" s="59"/>
    </row>
    <row r="890" spans="1:9" x14ac:dyDescent="0.2">
      <c r="A890" s="56">
        <v>151</v>
      </c>
      <c r="B890" s="57">
        <f>PRRAS!C903</f>
        <v>889</v>
      </c>
      <c r="C890" s="57">
        <f>PRRAS!D903</f>
        <v>0</v>
      </c>
      <c r="D890" s="57">
        <f>PRRAS!E903</f>
        <v>0</v>
      </c>
      <c r="E890" s="57">
        <v>0</v>
      </c>
      <c r="F890" s="57">
        <v>0</v>
      </c>
      <c r="G890" s="58">
        <f t="shared" si="26"/>
        <v>0</v>
      </c>
      <c r="H890" s="58">
        <f t="shared" si="27"/>
        <v>0</v>
      </c>
      <c r="I890" s="59"/>
    </row>
    <row r="891" spans="1:9" x14ac:dyDescent="0.2">
      <c r="A891" s="56">
        <v>151</v>
      </c>
      <c r="B891" s="57">
        <f>PRRAS!C904</f>
        <v>890</v>
      </c>
      <c r="C891" s="57">
        <f>PRRAS!D904</f>
        <v>0</v>
      </c>
      <c r="D891" s="57">
        <f>PRRAS!E904</f>
        <v>0</v>
      </c>
      <c r="E891" s="57">
        <v>0</v>
      </c>
      <c r="F891" s="57">
        <v>0</v>
      </c>
      <c r="G891" s="58">
        <f t="shared" si="26"/>
        <v>0</v>
      </c>
      <c r="H891" s="58">
        <f t="shared" si="27"/>
        <v>0</v>
      </c>
      <c r="I891" s="59"/>
    </row>
    <row r="892" spans="1:9" x14ac:dyDescent="0.2">
      <c r="A892" s="56">
        <v>151</v>
      </c>
      <c r="B892" s="57">
        <f>PRRAS!C905</f>
        <v>891</v>
      </c>
      <c r="C892" s="57">
        <f>PRRAS!D905</f>
        <v>0</v>
      </c>
      <c r="D892" s="57">
        <f>PRRAS!E905</f>
        <v>0</v>
      </c>
      <c r="E892" s="57">
        <v>0</v>
      </c>
      <c r="F892" s="57">
        <v>0</v>
      </c>
      <c r="G892" s="58">
        <f t="shared" si="26"/>
        <v>0</v>
      </c>
      <c r="H892" s="58">
        <f t="shared" si="27"/>
        <v>0</v>
      </c>
      <c r="I892" s="59"/>
    </row>
    <row r="893" spans="1:9" x14ac:dyDescent="0.2">
      <c r="A893" s="56">
        <v>151</v>
      </c>
      <c r="B893" s="57">
        <f>PRRAS!C906</f>
        <v>892</v>
      </c>
      <c r="C893" s="57">
        <f>PRRAS!D906</f>
        <v>0</v>
      </c>
      <c r="D893" s="57">
        <f>PRRAS!E906</f>
        <v>0</v>
      </c>
      <c r="E893" s="57">
        <v>0</v>
      </c>
      <c r="F893" s="57">
        <v>0</v>
      </c>
      <c r="G893" s="58">
        <f t="shared" si="26"/>
        <v>0</v>
      </c>
      <c r="H893" s="58">
        <f t="shared" si="27"/>
        <v>0</v>
      </c>
      <c r="I893" s="59"/>
    </row>
    <row r="894" spans="1:9" x14ac:dyDescent="0.2">
      <c r="A894" s="56">
        <v>151</v>
      </c>
      <c r="B894" s="57">
        <f>PRRAS!C907</f>
        <v>893</v>
      </c>
      <c r="C894" s="57">
        <f>PRRAS!D907</f>
        <v>0</v>
      </c>
      <c r="D894" s="57">
        <f>PRRAS!E907</f>
        <v>0</v>
      </c>
      <c r="E894" s="57">
        <v>0</v>
      </c>
      <c r="F894" s="57">
        <v>0</v>
      </c>
      <c r="G894" s="58">
        <f t="shared" si="26"/>
        <v>0</v>
      </c>
      <c r="H894" s="58">
        <f t="shared" si="27"/>
        <v>0</v>
      </c>
      <c r="I894" s="59"/>
    </row>
    <row r="895" spans="1:9" x14ac:dyDescent="0.2">
      <c r="A895" s="56">
        <v>151</v>
      </c>
      <c r="B895" s="57">
        <f>PRRAS!C908</f>
        <v>894</v>
      </c>
      <c r="C895" s="57">
        <f>PRRAS!D908</f>
        <v>0</v>
      </c>
      <c r="D895" s="57">
        <f>PRRAS!E908</f>
        <v>0</v>
      </c>
      <c r="E895" s="57">
        <v>0</v>
      </c>
      <c r="F895" s="57">
        <v>0</v>
      </c>
      <c r="G895" s="58">
        <f t="shared" si="26"/>
        <v>0</v>
      </c>
      <c r="H895" s="58">
        <f t="shared" si="27"/>
        <v>0</v>
      </c>
      <c r="I895" s="59"/>
    </row>
    <row r="896" spans="1:9" x14ac:dyDescent="0.2">
      <c r="A896" s="56">
        <v>151</v>
      </c>
      <c r="B896" s="57">
        <f>PRRAS!C909</f>
        <v>895</v>
      </c>
      <c r="C896" s="57">
        <f>PRRAS!D909</f>
        <v>0</v>
      </c>
      <c r="D896" s="57">
        <f>PRRAS!E909</f>
        <v>0</v>
      </c>
      <c r="E896" s="57">
        <v>0</v>
      </c>
      <c r="F896" s="57">
        <v>0</v>
      </c>
      <c r="G896" s="58">
        <f t="shared" si="26"/>
        <v>0</v>
      </c>
      <c r="H896" s="58">
        <f t="shared" si="27"/>
        <v>0</v>
      </c>
      <c r="I896" s="59"/>
    </row>
    <row r="897" spans="1:9" x14ac:dyDescent="0.2">
      <c r="A897" s="56">
        <v>151</v>
      </c>
      <c r="B897" s="57">
        <f>PRRAS!C910</f>
        <v>896</v>
      </c>
      <c r="C897" s="57">
        <f>PRRAS!D910</f>
        <v>0</v>
      </c>
      <c r="D897" s="57">
        <f>PRRAS!E910</f>
        <v>0</v>
      </c>
      <c r="E897" s="57">
        <v>0</v>
      </c>
      <c r="F897" s="57">
        <v>0</v>
      </c>
      <c r="G897" s="58">
        <f t="shared" si="26"/>
        <v>0</v>
      </c>
      <c r="H897" s="58">
        <f t="shared" si="27"/>
        <v>0</v>
      </c>
      <c r="I897" s="59"/>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
      <c r="A899" s="56">
        <v>151</v>
      </c>
      <c r="B899" s="57">
        <f>PRRAS!C912</f>
        <v>898</v>
      </c>
      <c r="C899" s="57">
        <f>PRRAS!D912</f>
        <v>0</v>
      </c>
      <c r="D899" s="57">
        <f>PRRAS!E912</f>
        <v>0</v>
      </c>
      <c r="E899" s="57">
        <v>0</v>
      </c>
      <c r="F899" s="57">
        <v>0</v>
      </c>
      <c r="G899" s="58">
        <f t="shared" si="28"/>
        <v>0</v>
      </c>
      <c r="H899" s="58">
        <f t="shared" si="29"/>
        <v>0</v>
      </c>
      <c r="I899" s="59"/>
    </row>
    <row r="900" spans="1:9" x14ac:dyDescent="0.2">
      <c r="A900" s="56">
        <v>151</v>
      </c>
      <c r="B900" s="57">
        <f>PRRAS!C913</f>
        <v>899</v>
      </c>
      <c r="C900" s="57">
        <f>PRRAS!D913</f>
        <v>0</v>
      </c>
      <c r="D900" s="57">
        <f>PRRAS!E913</f>
        <v>0</v>
      </c>
      <c r="E900" s="57">
        <v>0</v>
      </c>
      <c r="F900" s="57">
        <v>0</v>
      </c>
      <c r="G900" s="58">
        <f t="shared" si="28"/>
        <v>0</v>
      </c>
      <c r="H900" s="58">
        <f t="shared" si="29"/>
        <v>0</v>
      </c>
      <c r="I900" s="59"/>
    </row>
    <row r="901" spans="1:9" x14ac:dyDescent="0.2">
      <c r="A901" s="56">
        <v>151</v>
      </c>
      <c r="B901" s="57">
        <f>PRRAS!C914</f>
        <v>900</v>
      </c>
      <c r="C901" s="57">
        <f>PRRAS!D914</f>
        <v>0</v>
      </c>
      <c r="D901" s="57">
        <f>PRRAS!E914</f>
        <v>0</v>
      </c>
      <c r="E901" s="57">
        <v>0</v>
      </c>
      <c r="F901" s="57">
        <v>0</v>
      </c>
      <c r="G901" s="58">
        <f t="shared" si="28"/>
        <v>0</v>
      </c>
      <c r="H901" s="58">
        <f t="shared" si="29"/>
        <v>0</v>
      </c>
      <c r="I901" s="59"/>
    </row>
    <row r="902" spans="1:9" x14ac:dyDescent="0.2">
      <c r="A902" s="56">
        <v>151</v>
      </c>
      <c r="B902" s="57">
        <f>PRRAS!C915</f>
        <v>901</v>
      </c>
      <c r="C902" s="57">
        <f>PRRAS!D915</f>
        <v>0</v>
      </c>
      <c r="D902" s="57">
        <f>PRRAS!E915</f>
        <v>0</v>
      </c>
      <c r="E902" s="57">
        <v>0</v>
      </c>
      <c r="F902" s="57">
        <v>0</v>
      </c>
      <c r="G902" s="58">
        <f t="shared" si="28"/>
        <v>0</v>
      </c>
      <c r="H902" s="58">
        <f t="shared" si="29"/>
        <v>0</v>
      </c>
      <c r="I902" s="59"/>
    </row>
    <row r="903" spans="1:9" x14ac:dyDescent="0.2">
      <c r="A903" s="56">
        <v>151</v>
      </c>
      <c r="B903" s="57">
        <f>PRRAS!C916</f>
        <v>902</v>
      </c>
      <c r="C903" s="57">
        <f>PRRAS!D916</f>
        <v>0</v>
      </c>
      <c r="D903" s="57">
        <f>PRRAS!E916</f>
        <v>0</v>
      </c>
      <c r="E903" s="57">
        <v>0</v>
      </c>
      <c r="F903" s="57">
        <v>0</v>
      </c>
      <c r="G903" s="58">
        <f t="shared" si="28"/>
        <v>0</v>
      </c>
      <c r="H903" s="58">
        <f t="shared" si="29"/>
        <v>0</v>
      </c>
      <c r="I903" s="59"/>
    </row>
    <row r="904" spans="1:9" x14ac:dyDescent="0.2">
      <c r="A904" s="56">
        <v>151</v>
      </c>
      <c r="B904" s="57">
        <f>PRRAS!C917</f>
        <v>903</v>
      </c>
      <c r="C904" s="57">
        <f>PRRAS!D917</f>
        <v>0</v>
      </c>
      <c r="D904" s="57">
        <f>PRRAS!E917</f>
        <v>0</v>
      </c>
      <c r="E904" s="57">
        <v>0</v>
      </c>
      <c r="F904" s="57">
        <v>0</v>
      </c>
      <c r="G904" s="58">
        <f t="shared" si="28"/>
        <v>0</v>
      </c>
      <c r="H904" s="58">
        <f t="shared" si="29"/>
        <v>0</v>
      </c>
      <c r="I904" s="59"/>
    </row>
    <row r="905" spans="1:9" x14ac:dyDescent="0.2">
      <c r="A905" s="56">
        <v>151</v>
      </c>
      <c r="B905" s="57">
        <f>PRRAS!C918</f>
        <v>904</v>
      </c>
      <c r="C905" s="57">
        <f>PRRAS!D918</f>
        <v>0</v>
      </c>
      <c r="D905" s="57">
        <f>PRRAS!E918</f>
        <v>0</v>
      </c>
      <c r="E905" s="57">
        <v>0</v>
      </c>
      <c r="F905" s="57">
        <v>0</v>
      </c>
      <c r="G905" s="58">
        <f t="shared" si="28"/>
        <v>0</v>
      </c>
      <c r="H905" s="58">
        <f t="shared" si="29"/>
        <v>0</v>
      </c>
      <c r="I905" s="59"/>
    </row>
    <row r="906" spans="1:9" x14ac:dyDescent="0.2">
      <c r="A906" s="56">
        <v>151</v>
      </c>
      <c r="B906" s="57">
        <f>PRRAS!C919</f>
        <v>905</v>
      </c>
      <c r="C906" s="57">
        <f>PRRAS!D919</f>
        <v>0</v>
      </c>
      <c r="D906" s="57">
        <f>PRRAS!E919</f>
        <v>0</v>
      </c>
      <c r="E906" s="57">
        <v>0</v>
      </c>
      <c r="F906" s="57">
        <v>0</v>
      </c>
      <c r="G906" s="58">
        <f t="shared" si="28"/>
        <v>0</v>
      </c>
      <c r="H906" s="58">
        <f t="shared" si="29"/>
        <v>0</v>
      </c>
      <c r="I906" s="59"/>
    </row>
    <row r="907" spans="1:9" x14ac:dyDescent="0.2">
      <c r="A907" s="56">
        <v>151</v>
      </c>
      <c r="B907" s="57">
        <f>PRRAS!C920</f>
        <v>906</v>
      </c>
      <c r="C907" s="57">
        <f>PRRAS!D920</f>
        <v>0</v>
      </c>
      <c r="D907" s="57">
        <f>PRRAS!E920</f>
        <v>0</v>
      </c>
      <c r="E907" s="57">
        <v>0</v>
      </c>
      <c r="F907" s="57">
        <v>0</v>
      </c>
      <c r="G907" s="58">
        <f t="shared" si="28"/>
        <v>0</v>
      </c>
      <c r="H907" s="58">
        <f t="shared" si="29"/>
        <v>0</v>
      </c>
      <c r="I907" s="59"/>
    </row>
    <row r="908" spans="1:9" x14ac:dyDescent="0.2">
      <c r="A908" s="56">
        <v>151</v>
      </c>
      <c r="B908" s="57">
        <f>PRRAS!C921</f>
        <v>907</v>
      </c>
      <c r="C908" s="57">
        <f>PRRAS!D921</f>
        <v>0</v>
      </c>
      <c r="D908" s="57">
        <f>PRRAS!E921</f>
        <v>0</v>
      </c>
      <c r="E908" s="57">
        <v>0</v>
      </c>
      <c r="F908" s="57">
        <v>0</v>
      </c>
      <c r="G908" s="58">
        <f t="shared" si="28"/>
        <v>0</v>
      </c>
      <c r="H908" s="58">
        <f t="shared" si="29"/>
        <v>0</v>
      </c>
      <c r="I908" s="59"/>
    </row>
    <row r="909" spans="1:9" x14ac:dyDescent="0.2">
      <c r="A909" s="56">
        <v>151</v>
      </c>
      <c r="B909" s="57">
        <f>PRRAS!C922</f>
        <v>908</v>
      </c>
      <c r="C909" s="57">
        <f>PRRAS!D922</f>
        <v>0</v>
      </c>
      <c r="D909" s="57">
        <f>PRRAS!E922</f>
        <v>0</v>
      </c>
      <c r="E909" s="57">
        <v>0</v>
      </c>
      <c r="F909" s="57">
        <v>0</v>
      </c>
      <c r="G909" s="58">
        <f t="shared" si="28"/>
        <v>0</v>
      </c>
      <c r="H909" s="58">
        <f t="shared" si="29"/>
        <v>0</v>
      </c>
      <c r="I909" s="59"/>
    </row>
    <row r="910" spans="1:9" x14ac:dyDescent="0.2">
      <c r="A910" s="56">
        <v>151</v>
      </c>
      <c r="B910" s="57">
        <f>PRRAS!C923</f>
        <v>909</v>
      </c>
      <c r="C910" s="57">
        <f>PRRAS!D923</f>
        <v>0</v>
      </c>
      <c r="D910" s="57">
        <f>PRRAS!E923</f>
        <v>0</v>
      </c>
      <c r="E910" s="57">
        <v>0</v>
      </c>
      <c r="F910" s="57">
        <v>0</v>
      </c>
      <c r="G910" s="58">
        <f t="shared" si="28"/>
        <v>0</v>
      </c>
      <c r="H910" s="58">
        <f t="shared" si="29"/>
        <v>0</v>
      </c>
      <c r="I910" s="59"/>
    </row>
    <row r="911" spans="1:9" x14ac:dyDescent="0.2">
      <c r="A911" s="56">
        <v>151</v>
      </c>
      <c r="B911" s="57">
        <f>PRRAS!C924</f>
        <v>910</v>
      </c>
      <c r="C911" s="57">
        <f>PRRAS!D924</f>
        <v>0</v>
      </c>
      <c r="D911" s="57">
        <f>PRRAS!E924</f>
        <v>0</v>
      </c>
      <c r="E911" s="57">
        <v>0</v>
      </c>
      <c r="F911" s="57">
        <v>0</v>
      </c>
      <c r="G911" s="58">
        <f t="shared" si="28"/>
        <v>0</v>
      </c>
      <c r="H911" s="58">
        <f t="shared" si="29"/>
        <v>0</v>
      </c>
      <c r="I911" s="59"/>
    </row>
    <row r="912" spans="1:9" x14ac:dyDescent="0.2">
      <c r="A912" s="56">
        <v>151</v>
      </c>
      <c r="B912" s="57">
        <f>PRRAS!C925</f>
        <v>911</v>
      </c>
      <c r="C912" s="57">
        <f>PRRAS!D925</f>
        <v>0</v>
      </c>
      <c r="D912" s="57">
        <f>PRRAS!E925</f>
        <v>0</v>
      </c>
      <c r="E912" s="57">
        <v>0</v>
      </c>
      <c r="F912" s="57">
        <v>0</v>
      </c>
      <c r="G912" s="58">
        <f t="shared" si="28"/>
        <v>0</v>
      </c>
      <c r="H912" s="58">
        <f t="shared" si="29"/>
        <v>0</v>
      </c>
      <c r="I912" s="59"/>
    </row>
    <row r="913" spans="1:9" x14ac:dyDescent="0.2">
      <c r="A913" s="56">
        <v>151</v>
      </c>
      <c r="B913" s="57">
        <f>PRRAS!C926</f>
        <v>912</v>
      </c>
      <c r="C913" s="57">
        <f>PRRAS!D926</f>
        <v>0</v>
      </c>
      <c r="D913" s="57">
        <f>PRRAS!E926</f>
        <v>0</v>
      </c>
      <c r="E913" s="57">
        <v>0</v>
      </c>
      <c r="F913" s="57">
        <v>0</v>
      </c>
      <c r="G913" s="58">
        <f t="shared" si="28"/>
        <v>0</v>
      </c>
      <c r="H913" s="58">
        <f t="shared" si="29"/>
        <v>0</v>
      </c>
      <c r="I913" s="59"/>
    </row>
    <row r="914" spans="1:9" x14ac:dyDescent="0.2">
      <c r="A914" s="56">
        <v>151</v>
      </c>
      <c r="B914" s="57">
        <f>PRRAS!C927</f>
        <v>913</v>
      </c>
      <c r="C914" s="57">
        <f>PRRAS!D927</f>
        <v>0</v>
      </c>
      <c r="D914" s="57">
        <f>PRRAS!E927</f>
        <v>0</v>
      </c>
      <c r="E914" s="57">
        <v>0</v>
      </c>
      <c r="F914" s="57">
        <v>0</v>
      </c>
      <c r="G914" s="58">
        <f t="shared" si="28"/>
        <v>0</v>
      </c>
      <c r="H914" s="58">
        <f t="shared" si="29"/>
        <v>0</v>
      </c>
      <c r="I914" s="59"/>
    </row>
    <row r="915" spans="1:9" x14ac:dyDescent="0.2">
      <c r="A915" s="56">
        <v>151</v>
      </c>
      <c r="B915" s="57">
        <f>PRRAS!C928</f>
        <v>914</v>
      </c>
      <c r="C915" s="57">
        <f>PRRAS!D928</f>
        <v>0</v>
      </c>
      <c r="D915" s="57">
        <f>PRRAS!E928</f>
        <v>0</v>
      </c>
      <c r="E915" s="57">
        <v>0</v>
      </c>
      <c r="F915" s="57">
        <v>0</v>
      </c>
      <c r="G915" s="58">
        <f t="shared" si="28"/>
        <v>0</v>
      </c>
      <c r="H915" s="58">
        <f t="shared" si="29"/>
        <v>0</v>
      </c>
      <c r="I915" s="59"/>
    </row>
    <row r="916" spans="1:9" x14ac:dyDescent="0.2">
      <c r="A916" s="56">
        <v>151</v>
      </c>
      <c r="B916" s="57">
        <f>PRRAS!C929</f>
        <v>915</v>
      </c>
      <c r="C916" s="57">
        <f>PRRAS!D929</f>
        <v>0</v>
      </c>
      <c r="D916" s="57">
        <f>PRRAS!E929</f>
        <v>0</v>
      </c>
      <c r="E916" s="57">
        <v>0</v>
      </c>
      <c r="F916" s="57">
        <v>0</v>
      </c>
      <c r="G916" s="58">
        <f t="shared" si="28"/>
        <v>0</v>
      </c>
      <c r="H916" s="58">
        <f t="shared" si="29"/>
        <v>0</v>
      </c>
      <c r="I916" s="59"/>
    </row>
    <row r="917" spans="1:9" x14ac:dyDescent="0.2">
      <c r="A917" s="56">
        <v>151</v>
      </c>
      <c r="B917" s="57">
        <f>PRRAS!C930</f>
        <v>916</v>
      </c>
      <c r="C917" s="57">
        <f>PRRAS!D930</f>
        <v>0</v>
      </c>
      <c r="D917" s="57">
        <f>PRRAS!E930</f>
        <v>0</v>
      </c>
      <c r="E917" s="57">
        <v>0</v>
      </c>
      <c r="F917" s="57">
        <v>0</v>
      </c>
      <c r="G917" s="58">
        <f t="shared" si="28"/>
        <v>0</v>
      </c>
      <c r="H917" s="58">
        <f t="shared" si="29"/>
        <v>0</v>
      </c>
      <c r="I917" s="59"/>
    </row>
    <row r="918" spans="1:9" x14ac:dyDescent="0.2">
      <c r="A918" s="56">
        <v>151</v>
      </c>
      <c r="B918" s="57">
        <f>PRRAS!C931</f>
        <v>917</v>
      </c>
      <c r="C918" s="57">
        <f>PRRAS!D931</f>
        <v>0</v>
      </c>
      <c r="D918" s="57">
        <f>PRRAS!E931</f>
        <v>0</v>
      </c>
      <c r="E918" s="57">
        <v>0</v>
      </c>
      <c r="F918" s="57">
        <v>0</v>
      </c>
      <c r="G918" s="58">
        <f t="shared" si="28"/>
        <v>0</v>
      </c>
      <c r="H918" s="58">
        <f t="shared" si="29"/>
        <v>0</v>
      </c>
      <c r="I918" s="59"/>
    </row>
    <row r="919" spans="1:9" x14ac:dyDescent="0.2">
      <c r="A919" s="56">
        <v>151</v>
      </c>
      <c r="B919" s="57">
        <f>PRRAS!C932</f>
        <v>918</v>
      </c>
      <c r="C919" s="57">
        <f>PRRAS!D932</f>
        <v>0</v>
      </c>
      <c r="D919" s="57">
        <f>PRRAS!E932</f>
        <v>0</v>
      </c>
      <c r="E919" s="57">
        <v>0</v>
      </c>
      <c r="F919" s="57">
        <v>0</v>
      </c>
      <c r="G919" s="58">
        <f t="shared" si="28"/>
        <v>0</v>
      </c>
      <c r="H919" s="58">
        <f t="shared" si="29"/>
        <v>0</v>
      </c>
      <c r="I919" s="59"/>
    </row>
    <row r="920" spans="1:9" x14ac:dyDescent="0.2">
      <c r="A920" s="56">
        <v>151</v>
      </c>
      <c r="B920" s="57">
        <f>PRRAS!C933</f>
        <v>919</v>
      </c>
      <c r="C920" s="57">
        <f>PRRAS!D933</f>
        <v>0</v>
      </c>
      <c r="D920" s="57">
        <f>PRRAS!E933</f>
        <v>0</v>
      </c>
      <c r="E920" s="57">
        <v>0</v>
      </c>
      <c r="F920" s="57">
        <v>0</v>
      </c>
      <c r="G920" s="58">
        <f t="shared" si="28"/>
        <v>0</v>
      </c>
      <c r="H920" s="58">
        <f t="shared" si="29"/>
        <v>0</v>
      </c>
      <c r="I920" s="59"/>
    </row>
    <row r="921" spans="1:9" x14ac:dyDescent="0.2">
      <c r="A921" s="56">
        <v>151</v>
      </c>
      <c r="B921" s="57">
        <f>PRRAS!C934</f>
        <v>920</v>
      </c>
      <c r="C921" s="57">
        <f>PRRAS!D934</f>
        <v>0</v>
      </c>
      <c r="D921" s="57">
        <f>PRRAS!E934</f>
        <v>0</v>
      </c>
      <c r="E921" s="57">
        <v>0</v>
      </c>
      <c r="F921" s="57">
        <v>0</v>
      </c>
      <c r="G921" s="58">
        <f t="shared" si="28"/>
        <v>0</v>
      </c>
      <c r="H921" s="58">
        <f t="shared" si="29"/>
        <v>0</v>
      </c>
      <c r="I921" s="59"/>
    </row>
    <row r="922" spans="1:9" x14ac:dyDescent="0.2">
      <c r="A922" s="56">
        <v>151</v>
      </c>
      <c r="B922" s="57">
        <f>PRRAS!C935</f>
        <v>921</v>
      </c>
      <c r="C922" s="57">
        <f>PRRAS!D935</f>
        <v>0</v>
      </c>
      <c r="D922" s="57">
        <f>PRRAS!E935</f>
        <v>0</v>
      </c>
      <c r="E922" s="57">
        <v>0</v>
      </c>
      <c r="F922" s="57">
        <v>0</v>
      </c>
      <c r="G922" s="58">
        <f t="shared" si="28"/>
        <v>0</v>
      </c>
      <c r="H922" s="58">
        <f t="shared" si="29"/>
        <v>0</v>
      </c>
      <c r="I922" s="59"/>
    </row>
    <row r="923" spans="1:9" x14ac:dyDescent="0.2">
      <c r="A923" s="56">
        <v>151</v>
      </c>
      <c r="B923" s="57">
        <f>PRRAS!C936</f>
        <v>922</v>
      </c>
      <c r="C923" s="57">
        <f>PRRAS!D936</f>
        <v>0</v>
      </c>
      <c r="D923" s="57">
        <f>PRRAS!E936</f>
        <v>0</v>
      </c>
      <c r="E923" s="57">
        <v>0</v>
      </c>
      <c r="F923" s="57">
        <v>0</v>
      </c>
      <c r="G923" s="58">
        <f t="shared" si="28"/>
        <v>0</v>
      </c>
      <c r="H923" s="58">
        <f t="shared" si="29"/>
        <v>0</v>
      </c>
      <c r="I923" s="59"/>
    </row>
    <row r="924" spans="1:9" x14ac:dyDescent="0.2">
      <c r="A924" s="56">
        <v>151</v>
      </c>
      <c r="B924" s="57">
        <f>PRRAS!C937</f>
        <v>923</v>
      </c>
      <c r="C924" s="57">
        <f>PRRAS!D937</f>
        <v>0</v>
      </c>
      <c r="D924" s="57">
        <f>PRRAS!E937</f>
        <v>0</v>
      </c>
      <c r="E924" s="57">
        <v>0</v>
      </c>
      <c r="F924" s="57">
        <v>0</v>
      </c>
      <c r="G924" s="58">
        <f t="shared" si="28"/>
        <v>0</v>
      </c>
      <c r="H924" s="58">
        <f t="shared" si="29"/>
        <v>0</v>
      </c>
      <c r="I924" s="59"/>
    </row>
    <row r="925" spans="1:9" x14ac:dyDescent="0.2">
      <c r="A925" s="56">
        <v>151</v>
      </c>
      <c r="B925" s="57">
        <f>PRRAS!C938</f>
        <v>924</v>
      </c>
      <c r="C925" s="57">
        <f>PRRAS!D938</f>
        <v>0</v>
      </c>
      <c r="D925" s="57">
        <f>PRRAS!E938</f>
        <v>0</v>
      </c>
      <c r="E925" s="57">
        <v>0</v>
      </c>
      <c r="F925" s="57">
        <v>0</v>
      </c>
      <c r="G925" s="58">
        <f t="shared" si="28"/>
        <v>0</v>
      </c>
      <c r="H925" s="58">
        <f t="shared" si="29"/>
        <v>0</v>
      </c>
      <c r="I925" s="59"/>
    </row>
    <row r="926" spans="1:9" x14ac:dyDescent="0.2">
      <c r="A926" s="56">
        <v>151</v>
      </c>
      <c r="B926" s="57">
        <f>PRRAS!C939</f>
        <v>925</v>
      </c>
      <c r="C926" s="57">
        <f>PRRAS!D939</f>
        <v>0</v>
      </c>
      <c r="D926" s="57">
        <f>PRRAS!E939</f>
        <v>0</v>
      </c>
      <c r="E926" s="57">
        <v>0</v>
      </c>
      <c r="F926" s="57">
        <v>0</v>
      </c>
      <c r="G926" s="58">
        <f t="shared" si="28"/>
        <v>0</v>
      </c>
      <c r="H926" s="58">
        <f t="shared" si="29"/>
        <v>0</v>
      </c>
      <c r="I926" s="59"/>
    </row>
    <row r="927" spans="1:9" x14ac:dyDescent="0.2">
      <c r="A927" s="56">
        <v>151</v>
      </c>
      <c r="B927" s="57">
        <f>PRRAS!C940</f>
        <v>926</v>
      </c>
      <c r="C927" s="57">
        <f>PRRAS!D940</f>
        <v>0</v>
      </c>
      <c r="D927" s="57">
        <f>PRRAS!E940</f>
        <v>0</v>
      </c>
      <c r="E927" s="57">
        <v>0</v>
      </c>
      <c r="F927" s="57">
        <v>0</v>
      </c>
      <c r="G927" s="58">
        <f t="shared" si="28"/>
        <v>0</v>
      </c>
      <c r="H927" s="58">
        <f t="shared" si="29"/>
        <v>0</v>
      </c>
      <c r="I927" s="59"/>
    </row>
    <row r="928" spans="1:9" x14ac:dyDescent="0.2">
      <c r="A928" s="56">
        <v>151</v>
      </c>
      <c r="B928" s="57">
        <f>PRRAS!C941</f>
        <v>927</v>
      </c>
      <c r="C928" s="57">
        <f>PRRAS!D941</f>
        <v>0</v>
      </c>
      <c r="D928" s="57">
        <f>PRRAS!E941</f>
        <v>0</v>
      </c>
      <c r="E928" s="57">
        <v>0</v>
      </c>
      <c r="F928" s="57">
        <v>0</v>
      </c>
      <c r="G928" s="58">
        <f t="shared" si="28"/>
        <v>0</v>
      </c>
      <c r="H928" s="58">
        <f t="shared" si="29"/>
        <v>0</v>
      </c>
      <c r="I928" s="59"/>
    </row>
    <row r="929" spans="1:9" x14ac:dyDescent="0.2">
      <c r="A929" s="56">
        <v>151</v>
      </c>
      <c r="B929" s="57">
        <f>PRRAS!C942</f>
        <v>928</v>
      </c>
      <c r="C929" s="57">
        <f>PRRAS!D942</f>
        <v>0</v>
      </c>
      <c r="D929" s="57">
        <f>PRRAS!E942</f>
        <v>0</v>
      </c>
      <c r="E929" s="57">
        <v>0</v>
      </c>
      <c r="F929" s="57">
        <v>0</v>
      </c>
      <c r="G929" s="58">
        <f t="shared" si="28"/>
        <v>0</v>
      </c>
      <c r="H929" s="58">
        <f t="shared" si="29"/>
        <v>0</v>
      </c>
      <c r="I929" s="59"/>
    </row>
    <row r="930" spans="1:9" x14ac:dyDescent="0.2">
      <c r="A930" s="56">
        <v>151</v>
      </c>
      <c r="B930" s="57">
        <f>PRRAS!C943</f>
        <v>929</v>
      </c>
      <c r="C930" s="57">
        <f>PRRAS!D943</f>
        <v>0</v>
      </c>
      <c r="D930" s="57">
        <f>PRRAS!E943</f>
        <v>0</v>
      </c>
      <c r="E930" s="57">
        <v>0</v>
      </c>
      <c r="F930" s="57">
        <v>0</v>
      </c>
      <c r="G930" s="58">
        <f t="shared" si="28"/>
        <v>0</v>
      </c>
      <c r="H930" s="58">
        <f t="shared" si="29"/>
        <v>0</v>
      </c>
      <c r="I930" s="59"/>
    </row>
    <row r="931" spans="1:9" x14ac:dyDescent="0.2">
      <c r="A931" s="56">
        <v>151</v>
      </c>
      <c r="B931" s="57">
        <f>PRRAS!C944</f>
        <v>930</v>
      </c>
      <c r="C931" s="57">
        <f>PRRAS!D944</f>
        <v>0</v>
      </c>
      <c r="D931" s="57">
        <f>PRRAS!E944</f>
        <v>0</v>
      </c>
      <c r="E931" s="57">
        <v>0</v>
      </c>
      <c r="F931" s="57">
        <v>0</v>
      </c>
      <c r="G931" s="58">
        <f t="shared" si="28"/>
        <v>0</v>
      </c>
      <c r="H931" s="58">
        <f t="shared" si="29"/>
        <v>0</v>
      </c>
      <c r="I931" s="59"/>
    </row>
    <row r="932" spans="1:9" x14ac:dyDescent="0.2">
      <c r="A932" s="56">
        <v>151</v>
      </c>
      <c r="B932" s="57">
        <f>PRRAS!C945</f>
        <v>931</v>
      </c>
      <c r="C932" s="57">
        <f>PRRAS!D945</f>
        <v>0</v>
      </c>
      <c r="D932" s="57">
        <f>PRRAS!E945</f>
        <v>0</v>
      </c>
      <c r="E932" s="57">
        <v>0</v>
      </c>
      <c r="F932" s="57">
        <v>0</v>
      </c>
      <c r="G932" s="58">
        <f t="shared" si="28"/>
        <v>0</v>
      </c>
      <c r="H932" s="58">
        <f t="shared" si="29"/>
        <v>0</v>
      </c>
      <c r="I932" s="59"/>
    </row>
    <row r="933" spans="1:9" x14ac:dyDescent="0.2">
      <c r="A933" s="56">
        <v>151</v>
      </c>
      <c r="B933" s="57">
        <f>PRRAS!C946</f>
        <v>932</v>
      </c>
      <c r="C933" s="57">
        <f>PRRAS!D946</f>
        <v>0</v>
      </c>
      <c r="D933" s="57">
        <f>PRRAS!E946</f>
        <v>0</v>
      </c>
      <c r="E933" s="57">
        <v>0</v>
      </c>
      <c r="F933" s="57">
        <v>0</v>
      </c>
      <c r="G933" s="58">
        <f t="shared" si="28"/>
        <v>0</v>
      </c>
      <c r="H933" s="58">
        <f t="shared" si="29"/>
        <v>0</v>
      </c>
      <c r="I933" s="59"/>
    </row>
    <row r="934" spans="1:9" x14ac:dyDescent="0.2">
      <c r="A934" s="56">
        <v>151</v>
      </c>
      <c r="B934" s="57">
        <f>PRRAS!C947</f>
        <v>933</v>
      </c>
      <c r="C934" s="57">
        <f>PRRAS!D947</f>
        <v>0</v>
      </c>
      <c r="D934" s="57">
        <f>PRRAS!E947</f>
        <v>0</v>
      </c>
      <c r="E934" s="57">
        <v>0</v>
      </c>
      <c r="F934" s="57">
        <v>0</v>
      </c>
      <c r="G934" s="58">
        <f t="shared" si="28"/>
        <v>0</v>
      </c>
      <c r="H934" s="58">
        <f t="shared" si="29"/>
        <v>0</v>
      </c>
      <c r="I934" s="59"/>
    </row>
    <row r="935" spans="1:9" x14ac:dyDescent="0.2">
      <c r="A935" s="56">
        <v>151</v>
      </c>
      <c r="B935" s="57">
        <f>PRRAS!C948</f>
        <v>934</v>
      </c>
      <c r="C935" s="57">
        <f>PRRAS!D948</f>
        <v>0</v>
      </c>
      <c r="D935" s="57">
        <f>PRRAS!E948</f>
        <v>0</v>
      </c>
      <c r="E935" s="57">
        <v>0</v>
      </c>
      <c r="F935" s="57">
        <v>0</v>
      </c>
      <c r="G935" s="58">
        <f t="shared" si="28"/>
        <v>0</v>
      </c>
      <c r="H935" s="58">
        <f t="shared" si="29"/>
        <v>0</v>
      </c>
      <c r="I935" s="59"/>
    </row>
    <row r="936" spans="1:9" x14ac:dyDescent="0.2">
      <c r="A936" s="56">
        <v>151</v>
      </c>
      <c r="B936" s="57">
        <f>PRRAS!C949</f>
        <v>935</v>
      </c>
      <c r="C936" s="57">
        <f>PRRAS!D949</f>
        <v>0</v>
      </c>
      <c r="D936" s="57">
        <f>PRRAS!E949</f>
        <v>0</v>
      </c>
      <c r="E936" s="57">
        <v>0</v>
      </c>
      <c r="F936" s="57">
        <v>0</v>
      </c>
      <c r="G936" s="58">
        <f t="shared" si="28"/>
        <v>0</v>
      </c>
      <c r="H936" s="58">
        <f t="shared" si="29"/>
        <v>0</v>
      </c>
      <c r="I936" s="59"/>
    </row>
    <row r="937" spans="1:9" x14ac:dyDescent="0.2">
      <c r="A937" s="56">
        <v>151</v>
      </c>
      <c r="B937" s="57">
        <f>PRRAS!C950</f>
        <v>936</v>
      </c>
      <c r="C937" s="57">
        <f>PRRAS!D950</f>
        <v>0</v>
      </c>
      <c r="D937" s="57">
        <f>PRRAS!E950</f>
        <v>0</v>
      </c>
      <c r="E937" s="57">
        <v>0</v>
      </c>
      <c r="F937" s="57">
        <v>0</v>
      </c>
      <c r="G937" s="58">
        <f t="shared" si="28"/>
        <v>0</v>
      </c>
      <c r="H937" s="58">
        <f t="shared" si="29"/>
        <v>0</v>
      </c>
      <c r="I937" s="59"/>
    </row>
    <row r="938" spans="1:9" x14ac:dyDescent="0.2">
      <c r="A938" s="56">
        <v>151</v>
      </c>
      <c r="B938" s="57">
        <f>PRRAS!C951</f>
        <v>937</v>
      </c>
      <c r="C938" s="57">
        <f>PRRAS!D951</f>
        <v>0</v>
      </c>
      <c r="D938" s="57">
        <f>PRRAS!E951</f>
        <v>0</v>
      </c>
      <c r="E938" s="57">
        <v>0</v>
      </c>
      <c r="F938" s="57">
        <v>0</v>
      </c>
      <c r="G938" s="58">
        <f t="shared" si="28"/>
        <v>0</v>
      </c>
      <c r="H938" s="58">
        <f t="shared" si="29"/>
        <v>0</v>
      </c>
      <c r="I938" s="59"/>
    </row>
    <row r="939" spans="1:9" x14ac:dyDescent="0.2">
      <c r="A939" s="56">
        <v>151</v>
      </c>
      <c r="B939" s="57">
        <f>PRRAS!C952</f>
        <v>938</v>
      </c>
      <c r="C939" s="57">
        <f>PRRAS!D952</f>
        <v>0</v>
      </c>
      <c r="D939" s="57">
        <f>PRRAS!E952</f>
        <v>0</v>
      </c>
      <c r="E939" s="57">
        <v>0</v>
      </c>
      <c r="F939" s="57">
        <v>0</v>
      </c>
      <c r="G939" s="58">
        <f t="shared" si="28"/>
        <v>0</v>
      </c>
      <c r="H939" s="58">
        <f t="shared" si="29"/>
        <v>0</v>
      </c>
      <c r="I939" s="59"/>
    </row>
    <row r="940" spans="1:9" x14ac:dyDescent="0.2">
      <c r="A940" s="56">
        <v>151</v>
      </c>
      <c r="B940" s="57">
        <f>PRRAS!C953</f>
        <v>939</v>
      </c>
      <c r="C940" s="57">
        <f>PRRAS!D953</f>
        <v>0</v>
      </c>
      <c r="D940" s="57">
        <f>PRRAS!E953</f>
        <v>0</v>
      </c>
      <c r="E940" s="57">
        <v>0</v>
      </c>
      <c r="F940" s="57">
        <v>0</v>
      </c>
      <c r="G940" s="58">
        <f t="shared" si="28"/>
        <v>0</v>
      </c>
      <c r="H940" s="58">
        <f t="shared" si="29"/>
        <v>0</v>
      </c>
      <c r="I940" s="59"/>
    </row>
    <row r="941" spans="1:9" x14ac:dyDescent="0.2">
      <c r="A941" s="56">
        <v>151</v>
      </c>
      <c r="B941" s="57">
        <f>PRRAS!C954</f>
        <v>940</v>
      </c>
      <c r="C941" s="57">
        <f>PRRAS!D954</f>
        <v>0</v>
      </c>
      <c r="D941" s="57">
        <f>PRRAS!E954</f>
        <v>0</v>
      </c>
      <c r="E941" s="57">
        <v>0</v>
      </c>
      <c r="F941" s="57">
        <v>0</v>
      </c>
      <c r="G941" s="58">
        <f t="shared" si="28"/>
        <v>0</v>
      </c>
      <c r="H941" s="58">
        <f t="shared" si="29"/>
        <v>0</v>
      </c>
      <c r="I941" s="59"/>
    </row>
    <row r="942" spans="1:9" x14ac:dyDescent="0.2">
      <c r="A942" s="56">
        <v>151</v>
      </c>
      <c r="B942" s="57">
        <f>PRRAS!C955</f>
        <v>941</v>
      </c>
      <c r="C942" s="57">
        <f>PRRAS!D955</f>
        <v>0</v>
      </c>
      <c r="D942" s="57">
        <f>PRRAS!E955</f>
        <v>0</v>
      </c>
      <c r="E942" s="57">
        <v>0</v>
      </c>
      <c r="F942" s="57">
        <v>0</v>
      </c>
      <c r="G942" s="58">
        <f t="shared" si="28"/>
        <v>0</v>
      </c>
      <c r="H942" s="58">
        <f t="shared" si="29"/>
        <v>0</v>
      </c>
      <c r="I942" s="59"/>
    </row>
    <row r="943" spans="1:9" x14ac:dyDescent="0.2">
      <c r="A943" s="56">
        <v>151</v>
      </c>
      <c r="B943" s="57">
        <f>PRRAS!C956</f>
        <v>942</v>
      </c>
      <c r="C943" s="57">
        <f>PRRAS!D956</f>
        <v>0</v>
      </c>
      <c r="D943" s="57">
        <f>PRRAS!E956</f>
        <v>0</v>
      </c>
      <c r="E943" s="57">
        <v>0</v>
      </c>
      <c r="F943" s="57">
        <v>0</v>
      </c>
      <c r="G943" s="58">
        <f t="shared" si="28"/>
        <v>0</v>
      </c>
      <c r="H943" s="58">
        <f t="shared" si="29"/>
        <v>0</v>
      </c>
      <c r="I943" s="59"/>
    </row>
    <row r="944" spans="1:9" x14ac:dyDescent="0.2">
      <c r="A944" s="56">
        <v>151</v>
      </c>
      <c r="B944" s="57">
        <f>PRRAS!C957</f>
        <v>943</v>
      </c>
      <c r="C944" s="57">
        <f>PRRAS!D957</f>
        <v>0</v>
      </c>
      <c r="D944" s="57">
        <f>PRRAS!E957</f>
        <v>0</v>
      </c>
      <c r="E944" s="57">
        <v>0</v>
      </c>
      <c r="F944" s="57">
        <v>0</v>
      </c>
      <c r="G944" s="58">
        <f t="shared" si="28"/>
        <v>0</v>
      </c>
      <c r="H944" s="58">
        <f t="shared" si="29"/>
        <v>0</v>
      </c>
      <c r="I944" s="59"/>
    </row>
    <row r="945" spans="1:9" x14ac:dyDescent="0.2">
      <c r="A945" s="56">
        <v>151</v>
      </c>
      <c r="B945" s="57">
        <f>PRRAS!C958</f>
        <v>944</v>
      </c>
      <c r="C945" s="57">
        <f>PRRAS!D958</f>
        <v>0</v>
      </c>
      <c r="D945" s="57">
        <f>PRRAS!E958</f>
        <v>0</v>
      </c>
      <c r="E945" s="57">
        <v>0</v>
      </c>
      <c r="F945" s="57">
        <v>0</v>
      </c>
      <c r="G945" s="58">
        <f t="shared" si="28"/>
        <v>0</v>
      </c>
      <c r="H945" s="58">
        <f t="shared" si="29"/>
        <v>0</v>
      </c>
      <c r="I945" s="59"/>
    </row>
    <row r="946" spans="1:9" x14ac:dyDescent="0.2">
      <c r="A946" s="56">
        <v>151</v>
      </c>
      <c r="B946" s="57">
        <f>PRRAS!C959</f>
        <v>945</v>
      </c>
      <c r="C946" s="57">
        <f>PRRAS!D959</f>
        <v>0</v>
      </c>
      <c r="D946" s="57">
        <f>PRRAS!E959</f>
        <v>0</v>
      </c>
      <c r="E946" s="57">
        <v>0</v>
      </c>
      <c r="F946" s="57">
        <v>0</v>
      </c>
      <c r="G946" s="58">
        <f t="shared" si="28"/>
        <v>0</v>
      </c>
      <c r="H946" s="58">
        <f t="shared" si="29"/>
        <v>0</v>
      </c>
      <c r="I946" s="59"/>
    </row>
    <row r="947" spans="1:9" x14ac:dyDescent="0.2">
      <c r="A947" s="56">
        <v>151</v>
      </c>
      <c r="B947" s="57">
        <f>PRRAS!C960</f>
        <v>946</v>
      </c>
      <c r="C947" s="57">
        <f>PRRAS!D960</f>
        <v>0</v>
      </c>
      <c r="D947" s="57">
        <f>PRRAS!E960</f>
        <v>0</v>
      </c>
      <c r="E947" s="57">
        <v>0</v>
      </c>
      <c r="F947" s="57">
        <v>0</v>
      </c>
      <c r="G947" s="58">
        <f t="shared" si="28"/>
        <v>0</v>
      </c>
      <c r="H947" s="58">
        <f t="shared" si="29"/>
        <v>0</v>
      </c>
      <c r="I947" s="59"/>
    </row>
    <row r="948" spans="1:9" x14ac:dyDescent="0.2">
      <c r="A948" s="56">
        <v>151</v>
      </c>
      <c r="B948" s="57">
        <f>PRRAS!C961</f>
        <v>947</v>
      </c>
      <c r="C948" s="57">
        <f>PRRAS!D961</f>
        <v>0</v>
      </c>
      <c r="D948" s="57">
        <f>PRRAS!E961</f>
        <v>0</v>
      </c>
      <c r="E948" s="57">
        <v>0</v>
      </c>
      <c r="F948" s="57">
        <v>0</v>
      </c>
      <c r="G948" s="58">
        <f t="shared" si="28"/>
        <v>0</v>
      </c>
      <c r="H948" s="58">
        <f t="shared" si="29"/>
        <v>0</v>
      </c>
      <c r="I948" s="59"/>
    </row>
    <row r="949" spans="1:9" x14ac:dyDescent="0.2">
      <c r="A949" s="56">
        <v>151</v>
      </c>
      <c r="B949" s="57">
        <f>PRRAS!C962</f>
        <v>948</v>
      </c>
      <c r="C949" s="57">
        <f>PRRAS!D962</f>
        <v>0</v>
      </c>
      <c r="D949" s="57">
        <f>PRRAS!E962</f>
        <v>0</v>
      </c>
      <c r="E949" s="57">
        <v>0</v>
      </c>
      <c r="F949" s="57">
        <v>0</v>
      </c>
      <c r="G949" s="58">
        <f t="shared" si="28"/>
        <v>0</v>
      </c>
      <c r="H949" s="58">
        <f t="shared" si="29"/>
        <v>0</v>
      </c>
      <c r="I949" s="59"/>
    </row>
    <row r="950" spans="1:9" x14ac:dyDescent="0.2">
      <c r="A950" s="56">
        <v>151</v>
      </c>
      <c r="B950" s="57">
        <f>PRRAS!C963</f>
        <v>949</v>
      </c>
      <c r="C950" s="57">
        <f>PRRAS!D963</f>
        <v>0</v>
      </c>
      <c r="D950" s="57">
        <f>PRRAS!E963</f>
        <v>0</v>
      </c>
      <c r="E950" s="57">
        <v>0</v>
      </c>
      <c r="F950" s="57">
        <v>0</v>
      </c>
      <c r="G950" s="58">
        <f t="shared" si="28"/>
        <v>0</v>
      </c>
      <c r="H950" s="58">
        <f t="shared" si="29"/>
        <v>0</v>
      </c>
      <c r="I950" s="59"/>
    </row>
    <row r="951" spans="1:9" x14ac:dyDescent="0.2">
      <c r="A951" s="56">
        <v>151</v>
      </c>
      <c r="B951" s="57">
        <f>PRRAS!C964</f>
        <v>950</v>
      </c>
      <c r="C951" s="57">
        <f>PRRAS!D964</f>
        <v>0</v>
      </c>
      <c r="D951" s="57">
        <f>PRRAS!E964</f>
        <v>0</v>
      </c>
      <c r="E951" s="57">
        <v>0</v>
      </c>
      <c r="F951" s="57">
        <v>0</v>
      </c>
      <c r="G951" s="58">
        <f t="shared" si="28"/>
        <v>0</v>
      </c>
      <c r="H951" s="58">
        <f t="shared" si="29"/>
        <v>0</v>
      </c>
      <c r="I951" s="59"/>
    </row>
    <row r="952" spans="1:9" x14ac:dyDescent="0.2">
      <c r="A952" s="56">
        <v>151</v>
      </c>
      <c r="B952" s="57">
        <f>PRRAS!C965</f>
        <v>951</v>
      </c>
      <c r="C952" s="57">
        <f>PRRAS!D965</f>
        <v>0</v>
      </c>
      <c r="D952" s="57">
        <f>PRRAS!E965</f>
        <v>0</v>
      </c>
      <c r="E952" s="57">
        <v>0</v>
      </c>
      <c r="F952" s="57">
        <v>0</v>
      </c>
      <c r="G952" s="58">
        <f t="shared" si="28"/>
        <v>0</v>
      </c>
      <c r="H952" s="58">
        <f t="shared" si="29"/>
        <v>0</v>
      </c>
      <c r="I952" s="59"/>
    </row>
    <row r="953" spans="1:9" x14ac:dyDescent="0.2">
      <c r="A953" s="56">
        <v>151</v>
      </c>
      <c r="B953" s="57">
        <f>PRRAS!C966</f>
        <v>952</v>
      </c>
      <c r="C953" s="57">
        <f>PRRAS!D966</f>
        <v>0</v>
      </c>
      <c r="D953" s="57">
        <f>PRRAS!E966</f>
        <v>0</v>
      </c>
      <c r="E953" s="57">
        <v>0</v>
      </c>
      <c r="F953" s="57">
        <v>0</v>
      </c>
      <c r="G953" s="58">
        <f t="shared" si="28"/>
        <v>0</v>
      </c>
      <c r="H953" s="58">
        <f t="shared" si="29"/>
        <v>0</v>
      </c>
      <c r="I953" s="59"/>
    </row>
    <row r="954" spans="1:9" x14ac:dyDescent="0.2">
      <c r="A954" s="56">
        <v>151</v>
      </c>
      <c r="B954" s="57">
        <f>PRRAS!C967</f>
        <v>953</v>
      </c>
      <c r="C954" s="57">
        <f>PRRAS!D967</f>
        <v>0</v>
      </c>
      <c r="D954" s="57">
        <f>PRRAS!E967</f>
        <v>0</v>
      </c>
      <c r="E954" s="57">
        <v>0</v>
      </c>
      <c r="F954" s="57">
        <v>0</v>
      </c>
      <c r="G954" s="58">
        <f t="shared" si="28"/>
        <v>0</v>
      </c>
      <c r="H954" s="58">
        <f t="shared" si="29"/>
        <v>0</v>
      </c>
      <c r="I954" s="59"/>
    </row>
    <row r="955" spans="1:9" x14ac:dyDescent="0.2">
      <c r="A955" s="56">
        <v>151</v>
      </c>
      <c r="B955" s="57">
        <f>PRRAS!C968</f>
        <v>954</v>
      </c>
      <c r="C955" s="57">
        <f>PRRAS!D968</f>
        <v>0</v>
      </c>
      <c r="D955" s="57">
        <f>PRRAS!E968</f>
        <v>0</v>
      </c>
      <c r="E955" s="57">
        <v>0</v>
      </c>
      <c r="F955" s="57">
        <v>0</v>
      </c>
      <c r="G955" s="58">
        <f t="shared" si="28"/>
        <v>0</v>
      </c>
      <c r="H955" s="58">
        <f t="shared" si="29"/>
        <v>0</v>
      </c>
      <c r="I955" s="59"/>
    </row>
    <row r="956" spans="1:9" x14ac:dyDescent="0.2">
      <c r="A956" s="56">
        <v>151</v>
      </c>
      <c r="B956" s="57">
        <f>PRRAS!C969</f>
        <v>955</v>
      </c>
      <c r="C956" s="57">
        <f>PRRAS!D969</f>
        <v>0</v>
      </c>
      <c r="D956" s="57">
        <f>PRRAS!E969</f>
        <v>0</v>
      </c>
      <c r="E956" s="57">
        <v>0</v>
      </c>
      <c r="F956" s="57">
        <v>0</v>
      </c>
      <c r="G956" s="58">
        <f t="shared" si="28"/>
        <v>0</v>
      </c>
      <c r="H956" s="58">
        <f t="shared" si="29"/>
        <v>0</v>
      </c>
      <c r="I956" s="59"/>
    </row>
    <row r="957" spans="1:9" x14ac:dyDescent="0.2">
      <c r="A957" s="56">
        <v>151</v>
      </c>
      <c r="B957" s="57">
        <f>PRRAS!C970</f>
        <v>956</v>
      </c>
      <c r="C957" s="57">
        <f>PRRAS!D970</f>
        <v>0</v>
      </c>
      <c r="D957" s="57">
        <f>PRRAS!E970</f>
        <v>0</v>
      </c>
      <c r="E957" s="57">
        <v>0</v>
      </c>
      <c r="F957" s="57">
        <v>0</v>
      </c>
      <c r="G957" s="58">
        <f t="shared" si="28"/>
        <v>0</v>
      </c>
      <c r="H957" s="58">
        <f t="shared" si="29"/>
        <v>0</v>
      </c>
      <c r="I957" s="59"/>
    </row>
    <row r="958" spans="1:9" x14ac:dyDescent="0.2">
      <c r="A958" s="56">
        <v>151</v>
      </c>
      <c r="B958" s="57">
        <f>PRRAS!C971</f>
        <v>957</v>
      </c>
      <c r="C958" s="57">
        <f>PRRAS!D971</f>
        <v>0</v>
      </c>
      <c r="D958" s="57">
        <f>PRRAS!E971</f>
        <v>0</v>
      </c>
      <c r="E958" s="57">
        <v>0</v>
      </c>
      <c r="F958" s="57">
        <v>0</v>
      </c>
      <c r="G958" s="58">
        <f t="shared" si="28"/>
        <v>0</v>
      </c>
      <c r="H958" s="58">
        <f t="shared" si="29"/>
        <v>0</v>
      </c>
      <c r="I958" s="59"/>
    </row>
    <row r="959" spans="1:9" x14ac:dyDescent="0.2">
      <c r="A959" s="56">
        <v>151</v>
      </c>
      <c r="B959" s="57">
        <f>PRRAS!C972</f>
        <v>958</v>
      </c>
      <c r="C959" s="57">
        <f>PRRAS!D972</f>
        <v>0</v>
      </c>
      <c r="D959" s="57">
        <f>PRRAS!E972</f>
        <v>0</v>
      </c>
      <c r="E959" s="57">
        <v>0</v>
      </c>
      <c r="F959" s="57">
        <v>0</v>
      </c>
      <c r="G959" s="58">
        <f t="shared" si="28"/>
        <v>0</v>
      </c>
      <c r="H959" s="58">
        <f t="shared" si="29"/>
        <v>0</v>
      </c>
      <c r="I959" s="59"/>
    </row>
    <row r="960" spans="1:9" x14ac:dyDescent="0.2">
      <c r="A960" s="56">
        <v>151</v>
      </c>
      <c r="B960" s="57">
        <f>PRRAS!C973</f>
        <v>959</v>
      </c>
      <c r="C960" s="57">
        <f>PRRAS!D973</f>
        <v>0</v>
      </c>
      <c r="D960" s="57">
        <f>PRRAS!E973</f>
        <v>0</v>
      </c>
      <c r="E960" s="57">
        <v>0</v>
      </c>
      <c r="F960" s="57">
        <v>0</v>
      </c>
      <c r="G960" s="58">
        <f t="shared" si="28"/>
        <v>0</v>
      </c>
      <c r="H960" s="58">
        <f t="shared" si="29"/>
        <v>0</v>
      </c>
      <c r="I960" s="59"/>
    </row>
    <row r="961" spans="1:9" x14ac:dyDescent="0.2">
      <c r="A961" s="56">
        <v>151</v>
      </c>
      <c r="B961" s="57">
        <f>PRRAS!C974</f>
        <v>960</v>
      </c>
      <c r="C961" s="57">
        <f>PRRAS!D974</f>
        <v>0</v>
      </c>
      <c r="D961" s="57">
        <f>PRRAS!E974</f>
        <v>0</v>
      </c>
      <c r="E961" s="57">
        <v>0</v>
      </c>
      <c r="F961" s="57">
        <v>0</v>
      </c>
      <c r="G961" s="58">
        <f t="shared" si="28"/>
        <v>0</v>
      </c>
      <c r="H961" s="58">
        <f t="shared" si="29"/>
        <v>0</v>
      </c>
      <c r="I961" s="59"/>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
      <c r="A963" s="56">
        <v>151</v>
      </c>
      <c r="B963" s="57">
        <f>PRRAS!C976</f>
        <v>962</v>
      </c>
      <c r="C963" s="57">
        <f>PRRAS!D976</f>
        <v>0</v>
      </c>
      <c r="D963" s="57">
        <f>PRRAS!E976</f>
        <v>0</v>
      </c>
      <c r="E963" s="57">
        <v>0</v>
      </c>
      <c r="F963" s="57">
        <v>0</v>
      </c>
      <c r="G963" s="58">
        <f t="shared" si="30"/>
        <v>0</v>
      </c>
      <c r="H963" s="58">
        <f t="shared" si="31"/>
        <v>0</v>
      </c>
      <c r="I963" s="59"/>
    </row>
    <row r="964" spans="1:9" x14ac:dyDescent="0.2">
      <c r="A964" s="56">
        <v>151</v>
      </c>
      <c r="B964" s="57">
        <f>PRRAS!C977</f>
        <v>963</v>
      </c>
      <c r="C964" s="57">
        <f>PRRAS!D977</f>
        <v>0</v>
      </c>
      <c r="D964" s="57">
        <f>PRRAS!E977</f>
        <v>0</v>
      </c>
      <c r="E964" s="57">
        <v>0</v>
      </c>
      <c r="F964" s="57">
        <v>0</v>
      </c>
      <c r="G964" s="58">
        <f t="shared" si="30"/>
        <v>0</v>
      </c>
      <c r="H964" s="58">
        <f t="shared" si="31"/>
        <v>0</v>
      </c>
      <c r="I964" s="59"/>
    </row>
    <row r="965" spans="1:9" x14ac:dyDescent="0.2">
      <c r="A965" s="56">
        <v>151</v>
      </c>
      <c r="B965" s="57">
        <f>PRRAS!C978</f>
        <v>964</v>
      </c>
      <c r="C965" s="57">
        <f>PRRAS!D978</f>
        <v>0</v>
      </c>
      <c r="D965" s="57">
        <f>PRRAS!E978</f>
        <v>0</v>
      </c>
      <c r="E965" s="57">
        <v>0</v>
      </c>
      <c r="F965" s="57">
        <v>0</v>
      </c>
      <c r="G965" s="58">
        <f t="shared" si="30"/>
        <v>0</v>
      </c>
      <c r="H965" s="58">
        <f t="shared" si="31"/>
        <v>0</v>
      </c>
      <c r="I965" s="59"/>
    </row>
    <row r="966" spans="1:9" x14ac:dyDescent="0.2">
      <c r="A966" s="56">
        <v>151</v>
      </c>
      <c r="B966" s="57">
        <f>PRRAS!C979</f>
        <v>965</v>
      </c>
      <c r="C966" s="57">
        <f>PRRAS!D979</f>
        <v>0</v>
      </c>
      <c r="D966" s="57">
        <f>PRRAS!E979</f>
        <v>0</v>
      </c>
      <c r="E966" s="57">
        <v>0</v>
      </c>
      <c r="F966" s="57">
        <v>0</v>
      </c>
      <c r="G966" s="58">
        <f t="shared" si="30"/>
        <v>0</v>
      </c>
      <c r="H966" s="58">
        <f t="shared" si="31"/>
        <v>0</v>
      </c>
      <c r="I966" s="59"/>
    </row>
    <row r="967" spans="1:9" x14ac:dyDescent="0.2">
      <c r="A967" s="56">
        <v>151</v>
      </c>
      <c r="B967" s="57">
        <f>PRRAS!C980</f>
        <v>966</v>
      </c>
      <c r="C967" s="57">
        <f>PRRAS!D980</f>
        <v>0</v>
      </c>
      <c r="D967" s="57">
        <f>PRRAS!E980</f>
        <v>0</v>
      </c>
      <c r="E967" s="57">
        <v>0</v>
      </c>
      <c r="F967" s="57">
        <v>0</v>
      </c>
      <c r="G967" s="58">
        <f t="shared" si="30"/>
        <v>0</v>
      </c>
      <c r="H967" s="58">
        <f t="shared" si="31"/>
        <v>0</v>
      </c>
      <c r="I967" s="59"/>
    </row>
    <row r="968" spans="1:9" x14ac:dyDescent="0.2">
      <c r="A968" s="56">
        <v>151</v>
      </c>
      <c r="B968" s="57">
        <f>PRRAS!C981</f>
        <v>967</v>
      </c>
      <c r="C968" s="57">
        <f>PRRAS!D981</f>
        <v>0</v>
      </c>
      <c r="D968" s="57">
        <f>PRRAS!E981</f>
        <v>0</v>
      </c>
      <c r="E968" s="57">
        <v>0</v>
      </c>
      <c r="F968" s="57">
        <v>0</v>
      </c>
      <c r="G968" s="58">
        <f t="shared" si="30"/>
        <v>0</v>
      </c>
      <c r="H968" s="58">
        <f t="shared" si="31"/>
        <v>0</v>
      </c>
      <c r="I968" s="59"/>
    </row>
    <row r="969" spans="1:9" x14ac:dyDescent="0.2">
      <c r="A969" s="56">
        <v>151</v>
      </c>
      <c r="B969" s="57">
        <f>PRRAS!C985</f>
        <v>968</v>
      </c>
      <c r="C969" s="57">
        <f>PRRAS!D985</f>
        <v>0</v>
      </c>
      <c r="D969" s="57">
        <f>PRRAS!E985</f>
        <v>0</v>
      </c>
      <c r="E969" s="57">
        <v>0</v>
      </c>
      <c r="F969" s="57">
        <v>0</v>
      </c>
      <c r="G969" s="58">
        <f t="shared" si="30"/>
        <v>0</v>
      </c>
      <c r="H969" s="58">
        <f t="shared" si="31"/>
        <v>0</v>
      </c>
      <c r="I969" s="59"/>
    </row>
    <row r="970" spans="1:9" x14ac:dyDescent="0.2">
      <c r="A970" s="56">
        <v>151</v>
      </c>
      <c r="B970" s="57">
        <f>PRRAS!C986</f>
        <v>969</v>
      </c>
      <c r="C970" s="57">
        <f>PRRAS!D986</f>
        <v>0</v>
      </c>
      <c r="D970" s="57">
        <f>PRRAS!E986</f>
        <v>0</v>
      </c>
      <c r="E970" s="57">
        <v>0</v>
      </c>
      <c r="F970" s="57">
        <v>0</v>
      </c>
      <c r="G970" s="58">
        <f t="shared" si="30"/>
        <v>0</v>
      </c>
      <c r="H970" s="58">
        <f t="shared" si="31"/>
        <v>0</v>
      </c>
      <c r="I970" s="59"/>
    </row>
    <row r="971" spans="1:9" x14ac:dyDescent="0.2">
      <c r="A971" s="56">
        <v>151</v>
      </c>
      <c r="B971" s="57">
        <f>PRRAS!C987</f>
        <v>970</v>
      </c>
      <c r="C971" s="57">
        <f>PRRAS!D987</f>
        <v>0</v>
      </c>
      <c r="D971" s="57">
        <f>PRRAS!E987</f>
        <v>0</v>
      </c>
      <c r="E971" s="57">
        <v>0</v>
      </c>
      <c r="F971" s="57">
        <v>0</v>
      </c>
      <c r="G971" s="58">
        <f t="shared" si="30"/>
        <v>0</v>
      </c>
      <c r="H971" s="58">
        <f t="shared" si="31"/>
        <v>0</v>
      </c>
      <c r="I971" s="59"/>
    </row>
    <row r="972" spans="1:9" x14ac:dyDescent="0.2">
      <c r="A972" s="56">
        <v>151</v>
      </c>
      <c r="B972" s="57">
        <f>PRRAS!C988</f>
        <v>971</v>
      </c>
      <c r="C972" s="57">
        <f>PRRAS!D988</f>
        <v>0</v>
      </c>
      <c r="D972" s="57">
        <f>PRRAS!E988</f>
        <v>0</v>
      </c>
      <c r="E972" s="57">
        <v>0</v>
      </c>
      <c r="F972" s="57">
        <v>0</v>
      </c>
      <c r="G972" s="58">
        <f t="shared" si="30"/>
        <v>0</v>
      </c>
      <c r="H972" s="58">
        <f t="shared" si="31"/>
        <v>0</v>
      </c>
      <c r="I972" s="59"/>
    </row>
    <row r="973" spans="1:9" x14ac:dyDescent="0.2">
      <c r="A973" s="56">
        <v>151</v>
      </c>
      <c r="B973" s="57">
        <f>PRRAS!C989</f>
        <v>972</v>
      </c>
      <c r="C973" s="57">
        <f>PRRAS!D989</f>
        <v>0</v>
      </c>
      <c r="D973" s="57">
        <f>PRRAS!E989</f>
        <v>0</v>
      </c>
      <c r="E973" s="57">
        <v>0</v>
      </c>
      <c r="F973" s="57">
        <v>0</v>
      </c>
      <c r="G973" s="58">
        <f t="shared" si="30"/>
        <v>0</v>
      </c>
      <c r="H973" s="58">
        <f t="shared" si="31"/>
        <v>0</v>
      </c>
      <c r="I973" s="59"/>
    </row>
    <row r="974" spans="1:9" x14ac:dyDescent="0.2">
      <c r="A974" s="56">
        <v>151</v>
      </c>
      <c r="B974" s="57">
        <f>PRRAS!C990</f>
        <v>973</v>
      </c>
      <c r="C974" s="57">
        <f>PRRAS!D990</f>
        <v>0</v>
      </c>
      <c r="D974" s="57">
        <f>PRRAS!E990</f>
        <v>0</v>
      </c>
      <c r="E974" s="57">
        <v>0</v>
      </c>
      <c r="F974" s="57">
        <v>0</v>
      </c>
      <c r="G974" s="58">
        <f t="shared" si="30"/>
        <v>0</v>
      </c>
      <c r="H974" s="58">
        <f t="shared" si="31"/>
        <v>0</v>
      </c>
      <c r="I974" s="59"/>
    </row>
    <row r="975" spans="1:9" x14ac:dyDescent="0.2">
      <c r="A975" s="56">
        <v>151</v>
      </c>
      <c r="B975" s="57">
        <f>PRRAS!C991</f>
        <v>974</v>
      </c>
      <c r="C975" s="57">
        <f>PRRAS!D991</f>
        <v>0</v>
      </c>
      <c r="D975" s="57">
        <f>PRRAS!E991</f>
        <v>0</v>
      </c>
      <c r="E975" s="57">
        <v>0</v>
      </c>
      <c r="F975" s="57">
        <v>0</v>
      </c>
      <c r="G975" s="58">
        <f t="shared" si="30"/>
        <v>0</v>
      </c>
      <c r="H975" s="58">
        <f t="shared" si="31"/>
        <v>0</v>
      </c>
      <c r="I975" s="59"/>
    </row>
    <row r="976" spans="1:9" x14ac:dyDescent="0.2">
      <c r="A976" s="56">
        <v>151</v>
      </c>
      <c r="B976" s="57">
        <f>PRRAS!C992</f>
        <v>975</v>
      </c>
      <c r="C976" s="57">
        <f>PRRAS!D992</f>
        <v>0</v>
      </c>
      <c r="D976" s="57">
        <f>PRRAS!E992</f>
        <v>0</v>
      </c>
      <c r="E976" s="57">
        <v>0</v>
      </c>
      <c r="F976" s="57">
        <v>0</v>
      </c>
      <c r="G976" s="58">
        <f t="shared" si="30"/>
        <v>0</v>
      </c>
      <c r="H976" s="58">
        <f t="shared" si="31"/>
        <v>0</v>
      </c>
      <c r="I976" s="59"/>
    </row>
    <row r="977" spans="1:9" x14ac:dyDescent="0.2">
      <c r="A977" s="61">
        <v>152</v>
      </c>
      <c r="B977" s="62">
        <f>Bil!C12</f>
        <v>1</v>
      </c>
      <c r="C977" s="62">
        <f>Bil!D12</f>
        <v>4305093</v>
      </c>
      <c r="D977" s="62">
        <f>Bil!E12</f>
        <v>4540935</v>
      </c>
      <c r="E977" s="62">
        <v>0</v>
      </c>
      <c r="F977" s="62">
        <v>0</v>
      </c>
      <c r="G977" s="63">
        <f t="shared" ref="G977:G1040" si="32">B977/1000*C977+B977/500*D977</f>
        <v>13386.963</v>
      </c>
      <c r="H977" s="63">
        <f t="shared" si="31"/>
        <v>0</v>
      </c>
      <c r="I977" s="64"/>
    </row>
    <row r="978" spans="1:9" x14ac:dyDescent="0.2">
      <c r="A978" s="56">
        <v>152</v>
      </c>
      <c r="B978" s="57">
        <f>Bil!C13</f>
        <v>2</v>
      </c>
      <c r="C978" s="57">
        <f>Bil!D13</f>
        <v>3468328</v>
      </c>
      <c r="D978" s="57">
        <f>Bil!E13</f>
        <v>3550445</v>
      </c>
      <c r="E978" s="57">
        <v>0</v>
      </c>
      <c r="F978" s="57">
        <v>0</v>
      </c>
      <c r="G978" s="58">
        <f t="shared" si="32"/>
        <v>21138.436000000002</v>
      </c>
      <c r="H978" s="58">
        <f t="shared" si="31"/>
        <v>0</v>
      </c>
      <c r="I978" s="59"/>
    </row>
    <row r="979" spans="1:9" x14ac:dyDescent="0.2">
      <c r="A979" s="56">
        <v>152</v>
      </c>
      <c r="B979" s="57">
        <f>Bil!C14</f>
        <v>3</v>
      </c>
      <c r="C979" s="57">
        <f>Bil!D14</f>
        <v>0</v>
      </c>
      <c r="D979" s="57">
        <f>Bil!E14</f>
        <v>0</v>
      </c>
      <c r="E979" s="57">
        <v>0</v>
      </c>
      <c r="F979" s="57">
        <v>0</v>
      </c>
      <c r="G979" s="58">
        <f t="shared" si="32"/>
        <v>0</v>
      </c>
      <c r="H979" s="58">
        <f t="shared" si="31"/>
        <v>0</v>
      </c>
      <c r="I979" s="59"/>
    </row>
    <row r="980" spans="1:9" x14ac:dyDescent="0.2">
      <c r="A980" s="56">
        <v>152</v>
      </c>
      <c r="B980" s="57">
        <f>Bil!C15</f>
        <v>4</v>
      </c>
      <c r="C980" s="57">
        <f>Bil!D15</f>
        <v>0</v>
      </c>
      <c r="D980" s="57">
        <f>Bil!E15</f>
        <v>0</v>
      </c>
      <c r="E980" s="57">
        <v>0</v>
      </c>
      <c r="F980" s="57">
        <v>0</v>
      </c>
      <c r="G980" s="58">
        <f t="shared" si="32"/>
        <v>0</v>
      </c>
      <c r="H980" s="58">
        <f t="shared" si="31"/>
        <v>0</v>
      </c>
      <c r="I980" s="59"/>
    </row>
    <row r="981" spans="1:9" x14ac:dyDescent="0.2">
      <c r="A981" s="56">
        <v>152</v>
      </c>
      <c r="B981" s="57">
        <f>Bil!C16</f>
        <v>5</v>
      </c>
      <c r="C981" s="57">
        <f>Bil!D16</f>
        <v>0</v>
      </c>
      <c r="D981" s="57">
        <f>Bil!E16</f>
        <v>0</v>
      </c>
      <c r="E981" s="57">
        <v>0</v>
      </c>
      <c r="F981" s="57">
        <v>0</v>
      </c>
      <c r="G981" s="58">
        <f t="shared" si="32"/>
        <v>0</v>
      </c>
      <c r="H981" s="58">
        <f t="shared" si="31"/>
        <v>0</v>
      </c>
      <c r="I981" s="59"/>
    </row>
    <row r="982" spans="1:9" x14ac:dyDescent="0.2">
      <c r="A982" s="56">
        <v>152</v>
      </c>
      <c r="B982" s="57">
        <f>Bil!C17</f>
        <v>6</v>
      </c>
      <c r="C982" s="57">
        <f>Bil!D17</f>
        <v>0</v>
      </c>
      <c r="D982" s="57">
        <f>Bil!E17</f>
        <v>0</v>
      </c>
      <c r="E982" s="57">
        <v>0</v>
      </c>
      <c r="F982" s="57">
        <v>0</v>
      </c>
      <c r="G982" s="58">
        <f t="shared" si="32"/>
        <v>0</v>
      </c>
      <c r="H982" s="58">
        <f t="shared" si="31"/>
        <v>0</v>
      </c>
      <c r="I982" s="59"/>
    </row>
    <row r="983" spans="1:9" x14ac:dyDescent="0.2">
      <c r="A983" s="56">
        <v>152</v>
      </c>
      <c r="B983" s="57">
        <f>Bil!C18</f>
        <v>7</v>
      </c>
      <c r="C983" s="57">
        <f>Bil!D18</f>
        <v>3468328</v>
      </c>
      <c r="D983" s="57">
        <f>Bil!E18</f>
        <v>3550445</v>
      </c>
      <c r="E983" s="57">
        <v>0</v>
      </c>
      <c r="F983" s="57">
        <v>0</v>
      </c>
      <c r="G983" s="58">
        <f t="shared" si="32"/>
        <v>73984.526000000013</v>
      </c>
      <c r="H983" s="58">
        <f t="shared" si="31"/>
        <v>0</v>
      </c>
      <c r="I983" s="59"/>
    </row>
    <row r="984" spans="1:9" x14ac:dyDescent="0.2">
      <c r="A984" s="56">
        <v>152</v>
      </c>
      <c r="B984" s="57">
        <f>Bil!C19</f>
        <v>8</v>
      </c>
      <c r="C984" s="57">
        <f>Bil!D19</f>
        <v>3399190</v>
      </c>
      <c r="D984" s="57">
        <f>Bil!E19</f>
        <v>3332745</v>
      </c>
      <c r="E984" s="57">
        <v>0</v>
      </c>
      <c r="F984" s="57">
        <v>0</v>
      </c>
      <c r="G984" s="58">
        <f t="shared" si="32"/>
        <v>80517.440000000002</v>
      </c>
      <c r="H984" s="58">
        <f t="shared" si="31"/>
        <v>0</v>
      </c>
      <c r="I984" s="59"/>
    </row>
    <row r="985" spans="1:9" x14ac:dyDescent="0.2">
      <c r="A985" s="56">
        <v>152</v>
      </c>
      <c r="B985" s="57">
        <f>Bil!C20</f>
        <v>9</v>
      </c>
      <c r="C985" s="57">
        <f>Bil!D20</f>
        <v>0</v>
      </c>
      <c r="D985" s="57">
        <f>Bil!E20</f>
        <v>0</v>
      </c>
      <c r="E985" s="57">
        <v>0</v>
      </c>
      <c r="F985" s="57">
        <v>0</v>
      </c>
      <c r="G985" s="58">
        <f t="shared" si="32"/>
        <v>0</v>
      </c>
      <c r="H985" s="58">
        <f t="shared" si="31"/>
        <v>0</v>
      </c>
      <c r="I985" s="59"/>
    </row>
    <row r="986" spans="1:9" x14ac:dyDescent="0.2">
      <c r="A986" s="56">
        <v>152</v>
      </c>
      <c r="B986" s="57">
        <f>Bil!C21</f>
        <v>10</v>
      </c>
      <c r="C986" s="57">
        <f>Bil!D21</f>
        <v>5315632</v>
      </c>
      <c r="D986" s="57">
        <f>Bil!E21</f>
        <v>5315632</v>
      </c>
      <c r="E986" s="57">
        <v>0</v>
      </c>
      <c r="F986" s="57">
        <v>0</v>
      </c>
      <c r="G986" s="58">
        <f t="shared" si="32"/>
        <v>159468.96</v>
      </c>
      <c r="H986" s="58">
        <f t="shared" si="31"/>
        <v>0</v>
      </c>
      <c r="I986" s="59"/>
    </row>
    <row r="987" spans="1:9" x14ac:dyDescent="0.2">
      <c r="A987" s="56">
        <v>152</v>
      </c>
      <c r="B987" s="57">
        <f>Bil!C22</f>
        <v>11</v>
      </c>
      <c r="C987" s="57">
        <f>Bil!D22</f>
        <v>0</v>
      </c>
      <c r="D987" s="57">
        <f>Bil!E22</f>
        <v>0</v>
      </c>
      <c r="E987" s="57">
        <v>0</v>
      </c>
      <c r="F987" s="57">
        <v>0</v>
      </c>
      <c r="G987" s="58">
        <f t="shared" si="32"/>
        <v>0</v>
      </c>
      <c r="H987" s="58">
        <f t="shared" si="31"/>
        <v>0</v>
      </c>
      <c r="I987" s="59"/>
    </row>
    <row r="988" spans="1:9" x14ac:dyDescent="0.2">
      <c r="A988" s="56">
        <v>152</v>
      </c>
      <c r="B988" s="57">
        <f>Bil!C23</f>
        <v>12</v>
      </c>
      <c r="C988" s="57">
        <f>Bil!D23</f>
        <v>0</v>
      </c>
      <c r="D988" s="57">
        <f>Bil!E23</f>
        <v>0</v>
      </c>
      <c r="E988" s="57">
        <v>0</v>
      </c>
      <c r="F988" s="57">
        <v>0</v>
      </c>
      <c r="G988" s="58">
        <f t="shared" si="32"/>
        <v>0</v>
      </c>
      <c r="H988" s="58">
        <f t="shared" si="31"/>
        <v>0</v>
      </c>
      <c r="I988" s="59"/>
    </row>
    <row r="989" spans="1:9" x14ac:dyDescent="0.2">
      <c r="A989" s="56">
        <v>152</v>
      </c>
      <c r="B989" s="57">
        <f>Bil!C24</f>
        <v>13</v>
      </c>
      <c r="C989" s="57">
        <f>Bil!D24</f>
        <v>1916442</v>
      </c>
      <c r="D989" s="57">
        <f>Bil!E24</f>
        <v>1982887</v>
      </c>
      <c r="E989" s="57">
        <v>0</v>
      </c>
      <c r="F989" s="57">
        <v>0</v>
      </c>
      <c r="G989" s="58">
        <f t="shared" si="32"/>
        <v>76468.80799999999</v>
      </c>
      <c r="H989" s="58">
        <f t="shared" si="31"/>
        <v>0</v>
      </c>
      <c r="I989" s="59"/>
    </row>
    <row r="990" spans="1:9" x14ac:dyDescent="0.2">
      <c r="A990" s="56">
        <v>152</v>
      </c>
      <c r="B990" s="57">
        <f>Bil!C25</f>
        <v>14</v>
      </c>
      <c r="C990" s="57">
        <f>Bil!D25</f>
        <v>69138</v>
      </c>
      <c r="D990" s="57">
        <f>Bil!E25</f>
        <v>47110</v>
      </c>
      <c r="E990" s="57">
        <v>0</v>
      </c>
      <c r="F990" s="57">
        <v>0</v>
      </c>
      <c r="G990" s="58">
        <f t="shared" si="32"/>
        <v>2287.0119999999997</v>
      </c>
      <c r="H990" s="58">
        <f t="shared" si="31"/>
        <v>0</v>
      </c>
      <c r="I990" s="59"/>
    </row>
    <row r="991" spans="1:9" x14ac:dyDescent="0.2">
      <c r="A991" s="56">
        <v>152</v>
      </c>
      <c r="B991" s="57">
        <f>Bil!C26</f>
        <v>15</v>
      </c>
      <c r="C991" s="57">
        <f>Bil!D26</f>
        <v>423485</v>
      </c>
      <c r="D991" s="57">
        <f>Bil!E26</f>
        <v>418830</v>
      </c>
      <c r="E991" s="57">
        <v>0</v>
      </c>
      <c r="F991" s="57">
        <v>0</v>
      </c>
      <c r="G991" s="58">
        <f t="shared" si="32"/>
        <v>18917.174999999999</v>
      </c>
      <c r="H991" s="58">
        <f t="shared" si="31"/>
        <v>0</v>
      </c>
      <c r="I991" s="59"/>
    </row>
    <row r="992" spans="1:9" x14ac:dyDescent="0.2">
      <c r="A992" s="56">
        <v>152</v>
      </c>
      <c r="B992" s="57">
        <f>Bil!C27</f>
        <v>16</v>
      </c>
      <c r="C992" s="57">
        <f>Bil!D27</f>
        <v>2309</v>
      </c>
      <c r="D992" s="57">
        <f>Bil!E27</f>
        <v>2309</v>
      </c>
      <c r="E992" s="57">
        <v>0</v>
      </c>
      <c r="F992" s="57">
        <v>0</v>
      </c>
      <c r="G992" s="58">
        <f t="shared" si="32"/>
        <v>110.83200000000001</v>
      </c>
      <c r="H992" s="58">
        <f t="shared" si="31"/>
        <v>0</v>
      </c>
      <c r="I992" s="59"/>
    </row>
    <row r="993" spans="1:9" x14ac:dyDescent="0.2">
      <c r="A993" s="56">
        <v>152</v>
      </c>
      <c r="B993" s="57">
        <f>Bil!C28</f>
        <v>17</v>
      </c>
      <c r="C993" s="57">
        <f>Bil!D28</f>
        <v>30322</v>
      </c>
      <c r="D993" s="57">
        <f>Bil!E28</f>
        <v>30322</v>
      </c>
      <c r="E993" s="57">
        <v>0</v>
      </c>
      <c r="F993" s="57">
        <v>0</v>
      </c>
      <c r="G993" s="58">
        <f t="shared" si="32"/>
        <v>1546.422</v>
      </c>
      <c r="H993" s="58">
        <f t="shared" si="31"/>
        <v>0</v>
      </c>
      <c r="I993" s="59"/>
    </row>
    <row r="994" spans="1:9" x14ac:dyDescent="0.2">
      <c r="A994" s="56">
        <v>152</v>
      </c>
      <c r="B994" s="57">
        <f>Bil!C29</f>
        <v>18</v>
      </c>
      <c r="C994" s="57">
        <f>Bil!D29</f>
        <v>0</v>
      </c>
      <c r="D994" s="57">
        <f>Bil!E29</f>
        <v>0</v>
      </c>
      <c r="E994" s="57">
        <v>0</v>
      </c>
      <c r="F994" s="57">
        <v>0</v>
      </c>
      <c r="G994" s="58">
        <f t="shared" si="32"/>
        <v>0</v>
      </c>
      <c r="H994" s="58">
        <f t="shared" si="31"/>
        <v>0</v>
      </c>
      <c r="I994" s="59"/>
    </row>
    <row r="995" spans="1:9" x14ac:dyDescent="0.2">
      <c r="A995" s="56">
        <v>152</v>
      </c>
      <c r="B995" s="57">
        <f>Bil!C30</f>
        <v>19</v>
      </c>
      <c r="C995" s="57">
        <f>Bil!D30</f>
        <v>800</v>
      </c>
      <c r="D995" s="57">
        <f>Bil!E30</f>
        <v>0</v>
      </c>
      <c r="E995" s="57">
        <v>0</v>
      </c>
      <c r="F995" s="57">
        <v>0</v>
      </c>
      <c r="G995" s="58">
        <f t="shared" si="32"/>
        <v>15.2</v>
      </c>
      <c r="H995" s="58">
        <f t="shared" si="31"/>
        <v>0</v>
      </c>
      <c r="I995" s="59"/>
    </row>
    <row r="996" spans="1:9" x14ac:dyDescent="0.2">
      <c r="A996" s="56">
        <v>152</v>
      </c>
      <c r="B996" s="57">
        <f>Bil!C31</f>
        <v>20</v>
      </c>
      <c r="C996" s="57">
        <f>Bil!D31</f>
        <v>9982</v>
      </c>
      <c r="D996" s="57">
        <f>Bil!E31</f>
        <v>9982</v>
      </c>
      <c r="E996" s="57">
        <v>0</v>
      </c>
      <c r="F996" s="57">
        <v>0</v>
      </c>
      <c r="G996" s="58">
        <f t="shared" si="32"/>
        <v>598.92000000000007</v>
      </c>
      <c r="H996" s="58">
        <f t="shared" si="31"/>
        <v>0</v>
      </c>
      <c r="I996" s="59"/>
    </row>
    <row r="997" spans="1:9" x14ac:dyDescent="0.2">
      <c r="A997" s="56">
        <v>152</v>
      </c>
      <c r="B997" s="57">
        <f>Bil!C32</f>
        <v>21</v>
      </c>
      <c r="C997" s="57">
        <f>Bil!D32</f>
        <v>423202</v>
      </c>
      <c r="D997" s="57">
        <f>Bil!E32</f>
        <v>423202</v>
      </c>
      <c r="E997" s="57">
        <v>0</v>
      </c>
      <c r="F997" s="57">
        <v>0</v>
      </c>
      <c r="G997" s="58">
        <f t="shared" si="32"/>
        <v>26661.726000000002</v>
      </c>
      <c r="H997" s="58">
        <f t="shared" si="31"/>
        <v>0</v>
      </c>
      <c r="I997" s="59"/>
    </row>
    <row r="998" spans="1:9" x14ac:dyDescent="0.2">
      <c r="A998" s="56">
        <v>152</v>
      </c>
      <c r="B998" s="57">
        <f>Bil!C33</f>
        <v>22</v>
      </c>
      <c r="C998" s="57">
        <f>Bil!D33</f>
        <v>0</v>
      </c>
      <c r="D998" s="57">
        <f>Bil!E33</f>
        <v>0</v>
      </c>
      <c r="E998" s="57">
        <v>0</v>
      </c>
      <c r="F998" s="57">
        <v>0</v>
      </c>
      <c r="G998" s="58">
        <f t="shared" si="32"/>
        <v>0</v>
      </c>
      <c r="H998" s="58">
        <f t="shared" si="31"/>
        <v>0</v>
      </c>
      <c r="I998" s="59"/>
    </row>
    <row r="999" spans="1:9" x14ac:dyDescent="0.2">
      <c r="A999" s="56">
        <v>152</v>
      </c>
      <c r="B999" s="57">
        <f>Bil!C34</f>
        <v>23</v>
      </c>
      <c r="C999" s="57">
        <f>Bil!D34</f>
        <v>820962</v>
      </c>
      <c r="D999" s="57">
        <f>Bil!E34</f>
        <v>837535</v>
      </c>
      <c r="E999" s="57">
        <v>0</v>
      </c>
      <c r="F999" s="57">
        <v>0</v>
      </c>
      <c r="G999" s="58">
        <f t="shared" si="32"/>
        <v>57408.736000000004</v>
      </c>
      <c r="H999" s="58">
        <f t="shared" si="31"/>
        <v>0</v>
      </c>
      <c r="I999" s="59"/>
    </row>
    <row r="1000" spans="1:9" x14ac:dyDescent="0.2">
      <c r="A1000" s="56">
        <v>152</v>
      </c>
      <c r="B1000" s="57">
        <f>Bil!C35</f>
        <v>24</v>
      </c>
      <c r="C1000" s="57">
        <f>Bil!D35</f>
        <v>0</v>
      </c>
      <c r="D1000" s="57">
        <f>Bil!E35</f>
        <v>170590</v>
      </c>
      <c r="E1000" s="57">
        <v>0</v>
      </c>
      <c r="F1000" s="57">
        <v>0</v>
      </c>
      <c r="G1000" s="58">
        <f t="shared" si="32"/>
        <v>8188.3200000000006</v>
      </c>
      <c r="H1000" s="58">
        <f t="shared" si="31"/>
        <v>0</v>
      </c>
      <c r="I1000" s="59"/>
    </row>
    <row r="1001" spans="1:9" x14ac:dyDescent="0.2">
      <c r="A1001" s="56">
        <v>152</v>
      </c>
      <c r="B1001" s="57">
        <f>Bil!C36</f>
        <v>25</v>
      </c>
      <c r="C1001" s="57">
        <f>Bil!D36</f>
        <v>331031</v>
      </c>
      <c r="D1001" s="57">
        <f>Bil!E36</f>
        <v>518837</v>
      </c>
      <c r="E1001" s="57">
        <v>0</v>
      </c>
      <c r="F1001" s="57">
        <v>0</v>
      </c>
      <c r="G1001" s="58">
        <f t="shared" si="32"/>
        <v>34217.625</v>
      </c>
      <c r="H1001" s="58">
        <f t="shared" si="31"/>
        <v>0</v>
      </c>
      <c r="I1001" s="59"/>
    </row>
    <row r="1002" spans="1:9" x14ac:dyDescent="0.2">
      <c r="A1002" s="56">
        <v>152</v>
      </c>
      <c r="B1002" s="57">
        <f>Bil!C37</f>
        <v>26</v>
      </c>
      <c r="C1002" s="57">
        <f>Bil!D37</f>
        <v>0</v>
      </c>
      <c r="D1002" s="57">
        <f>Bil!E37</f>
        <v>0</v>
      </c>
      <c r="E1002" s="57">
        <v>0</v>
      </c>
      <c r="F1002" s="57">
        <v>0</v>
      </c>
      <c r="G1002" s="58">
        <f t="shared" si="32"/>
        <v>0</v>
      </c>
      <c r="H1002" s="58">
        <f t="shared" si="31"/>
        <v>0</v>
      </c>
      <c r="I1002" s="59"/>
    </row>
    <row r="1003" spans="1:9" x14ac:dyDescent="0.2">
      <c r="A1003" s="56">
        <v>152</v>
      </c>
      <c r="B1003" s="57">
        <f>Bil!C38</f>
        <v>27</v>
      </c>
      <c r="C1003" s="57">
        <f>Bil!D38</f>
        <v>0</v>
      </c>
      <c r="D1003" s="57">
        <f>Bil!E38</f>
        <v>0</v>
      </c>
      <c r="E1003" s="57">
        <v>0</v>
      </c>
      <c r="F1003" s="57">
        <v>0</v>
      </c>
      <c r="G1003" s="58">
        <f t="shared" si="32"/>
        <v>0</v>
      </c>
      <c r="H1003" s="58">
        <f t="shared" si="31"/>
        <v>0</v>
      </c>
      <c r="I1003" s="59"/>
    </row>
    <row r="1004" spans="1:9" x14ac:dyDescent="0.2">
      <c r="A1004" s="56">
        <v>152</v>
      </c>
      <c r="B1004" s="57">
        <f>Bil!C39</f>
        <v>28</v>
      </c>
      <c r="C1004" s="57">
        <f>Bil!D39</f>
        <v>0</v>
      </c>
      <c r="D1004" s="57">
        <f>Bil!E39</f>
        <v>0</v>
      </c>
      <c r="E1004" s="57">
        <v>0</v>
      </c>
      <c r="F1004" s="57">
        <v>0</v>
      </c>
      <c r="G1004" s="58">
        <f t="shared" si="32"/>
        <v>0</v>
      </c>
      <c r="H1004" s="58">
        <f t="shared" si="31"/>
        <v>0</v>
      </c>
      <c r="I1004" s="59"/>
    </row>
    <row r="1005" spans="1:9" x14ac:dyDescent="0.2">
      <c r="A1005" s="56">
        <v>152</v>
      </c>
      <c r="B1005" s="57">
        <f>Bil!C40</f>
        <v>29</v>
      </c>
      <c r="C1005" s="57">
        <f>Bil!D40</f>
        <v>331031</v>
      </c>
      <c r="D1005" s="57">
        <f>Bil!E40</f>
        <v>348247</v>
      </c>
      <c r="E1005" s="57">
        <v>0</v>
      </c>
      <c r="F1005" s="57">
        <v>0</v>
      </c>
      <c r="G1005" s="58">
        <f t="shared" si="32"/>
        <v>29798.225000000002</v>
      </c>
      <c r="H1005" s="58">
        <f t="shared" si="31"/>
        <v>0</v>
      </c>
      <c r="I1005" s="59"/>
    </row>
    <row r="1006" spans="1:9" x14ac:dyDescent="0.2">
      <c r="A1006" s="56">
        <v>152</v>
      </c>
      <c r="B1006" s="57">
        <f>Bil!C41</f>
        <v>30</v>
      </c>
      <c r="C1006" s="57">
        <f>Bil!D41</f>
        <v>0</v>
      </c>
      <c r="D1006" s="57">
        <f>Bil!E41</f>
        <v>0</v>
      </c>
      <c r="E1006" s="57">
        <v>0</v>
      </c>
      <c r="F1006" s="57">
        <v>0</v>
      </c>
      <c r="G1006" s="58">
        <f t="shared" si="32"/>
        <v>0</v>
      </c>
      <c r="H1006" s="58">
        <f t="shared" si="31"/>
        <v>0</v>
      </c>
      <c r="I1006" s="59"/>
    </row>
    <row r="1007" spans="1:9" x14ac:dyDescent="0.2">
      <c r="A1007" s="56">
        <v>152</v>
      </c>
      <c r="B1007" s="57">
        <f>Bil!C42</f>
        <v>31</v>
      </c>
      <c r="C1007" s="57">
        <f>Bil!D42</f>
        <v>0</v>
      </c>
      <c r="D1007" s="57">
        <f>Bil!E42</f>
        <v>0</v>
      </c>
      <c r="E1007" s="57">
        <v>0</v>
      </c>
      <c r="F1007" s="57">
        <v>0</v>
      </c>
      <c r="G1007" s="58">
        <f t="shared" si="32"/>
        <v>0</v>
      </c>
      <c r="H1007" s="58">
        <f t="shared" si="31"/>
        <v>0</v>
      </c>
      <c r="I1007" s="59"/>
    </row>
    <row r="1008" spans="1:9" x14ac:dyDescent="0.2">
      <c r="A1008" s="56">
        <v>152</v>
      </c>
      <c r="B1008" s="57">
        <f>Bil!C43</f>
        <v>32</v>
      </c>
      <c r="C1008" s="57">
        <f>Bil!D43</f>
        <v>0</v>
      </c>
      <c r="D1008" s="57">
        <f>Bil!E43</f>
        <v>0</v>
      </c>
      <c r="E1008" s="57">
        <v>0</v>
      </c>
      <c r="F1008" s="57">
        <v>0</v>
      </c>
      <c r="G1008" s="58">
        <f t="shared" si="32"/>
        <v>0</v>
      </c>
      <c r="H1008" s="58">
        <f t="shared" si="31"/>
        <v>0</v>
      </c>
      <c r="I1008" s="59"/>
    </row>
    <row r="1009" spans="1:9" x14ac:dyDescent="0.2">
      <c r="A1009" s="56">
        <v>152</v>
      </c>
      <c r="B1009" s="57">
        <f>Bil!C44</f>
        <v>33</v>
      </c>
      <c r="C1009" s="57">
        <f>Bil!D44</f>
        <v>0</v>
      </c>
      <c r="D1009" s="57">
        <f>Bil!E44</f>
        <v>0</v>
      </c>
      <c r="E1009" s="57">
        <v>0</v>
      </c>
      <c r="F1009" s="57">
        <v>0</v>
      </c>
      <c r="G1009" s="58">
        <f t="shared" si="32"/>
        <v>0</v>
      </c>
      <c r="H1009" s="58">
        <f t="shared" si="31"/>
        <v>0</v>
      </c>
      <c r="I1009" s="59"/>
    </row>
    <row r="1010" spans="1:9" x14ac:dyDescent="0.2">
      <c r="A1010" s="56">
        <v>152</v>
      </c>
      <c r="B1010" s="57">
        <f>Bil!C45</f>
        <v>34</v>
      </c>
      <c r="C1010" s="57">
        <f>Bil!D45</f>
        <v>0</v>
      </c>
      <c r="D1010" s="57">
        <f>Bil!E45</f>
        <v>0</v>
      </c>
      <c r="E1010" s="57">
        <v>0</v>
      </c>
      <c r="F1010" s="57">
        <v>0</v>
      </c>
      <c r="G1010" s="58">
        <f t="shared" si="32"/>
        <v>0</v>
      </c>
      <c r="H1010" s="58">
        <f t="shared" si="31"/>
        <v>0</v>
      </c>
      <c r="I1010" s="59"/>
    </row>
    <row r="1011" spans="1:9" x14ac:dyDescent="0.2">
      <c r="A1011" s="56">
        <v>152</v>
      </c>
      <c r="B1011" s="57">
        <f>Bil!C46</f>
        <v>35</v>
      </c>
      <c r="C1011" s="57">
        <f>Bil!D46</f>
        <v>0</v>
      </c>
      <c r="D1011" s="57">
        <f>Bil!E46</f>
        <v>0</v>
      </c>
      <c r="E1011" s="57">
        <v>0</v>
      </c>
      <c r="F1011" s="57">
        <v>0</v>
      </c>
      <c r="G1011" s="58">
        <f t="shared" si="32"/>
        <v>0</v>
      </c>
      <c r="H1011" s="58">
        <f t="shared" si="31"/>
        <v>0</v>
      </c>
      <c r="I1011" s="59"/>
    </row>
    <row r="1012" spans="1:9" x14ac:dyDescent="0.2">
      <c r="A1012" s="56">
        <v>152</v>
      </c>
      <c r="B1012" s="57">
        <f>Bil!C47</f>
        <v>36</v>
      </c>
      <c r="C1012" s="57">
        <f>Bil!D47</f>
        <v>0</v>
      </c>
      <c r="D1012" s="57">
        <f>Bil!E47</f>
        <v>0</v>
      </c>
      <c r="E1012" s="57">
        <v>0</v>
      </c>
      <c r="F1012" s="57">
        <v>0</v>
      </c>
      <c r="G1012" s="58">
        <f t="shared" si="32"/>
        <v>0</v>
      </c>
      <c r="H1012" s="58">
        <f t="shared" si="31"/>
        <v>0</v>
      </c>
      <c r="I1012" s="59"/>
    </row>
    <row r="1013" spans="1:9" x14ac:dyDescent="0.2">
      <c r="A1013" s="56">
        <v>152</v>
      </c>
      <c r="B1013" s="57">
        <f>Bil!C48</f>
        <v>37</v>
      </c>
      <c r="C1013" s="57">
        <f>Bil!D48</f>
        <v>0</v>
      </c>
      <c r="D1013" s="57">
        <f>Bil!E48</f>
        <v>0</v>
      </c>
      <c r="E1013" s="57">
        <v>0</v>
      </c>
      <c r="F1013" s="57">
        <v>0</v>
      </c>
      <c r="G1013" s="58">
        <f t="shared" si="32"/>
        <v>0</v>
      </c>
      <c r="H1013" s="58">
        <f t="shared" si="31"/>
        <v>0</v>
      </c>
      <c r="I1013" s="59"/>
    </row>
    <row r="1014" spans="1:9" x14ac:dyDescent="0.2">
      <c r="A1014" s="56">
        <v>152</v>
      </c>
      <c r="B1014" s="57">
        <f>Bil!C49</f>
        <v>38</v>
      </c>
      <c r="C1014" s="57">
        <f>Bil!D49</f>
        <v>0</v>
      </c>
      <c r="D1014" s="57">
        <f>Bil!E49</f>
        <v>0</v>
      </c>
      <c r="E1014" s="57">
        <v>0</v>
      </c>
      <c r="F1014" s="57">
        <v>0</v>
      </c>
      <c r="G1014" s="58">
        <f t="shared" si="32"/>
        <v>0</v>
      </c>
      <c r="H1014" s="58">
        <f t="shared" si="31"/>
        <v>0</v>
      </c>
      <c r="I1014" s="59"/>
    </row>
    <row r="1015" spans="1:9" x14ac:dyDescent="0.2">
      <c r="A1015" s="56">
        <v>152</v>
      </c>
      <c r="B1015" s="57">
        <f>Bil!C50</f>
        <v>39</v>
      </c>
      <c r="C1015" s="57">
        <f>Bil!D50</f>
        <v>0</v>
      </c>
      <c r="D1015" s="57">
        <f>Bil!E50</f>
        <v>0</v>
      </c>
      <c r="E1015" s="57">
        <v>0</v>
      </c>
      <c r="F1015" s="57">
        <v>0</v>
      </c>
      <c r="G1015" s="58">
        <f t="shared" si="32"/>
        <v>0</v>
      </c>
      <c r="H1015" s="58">
        <f t="shared" si="31"/>
        <v>0</v>
      </c>
      <c r="I1015" s="59"/>
    </row>
    <row r="1016" spans="1:9" x14ac:dyDescent="0.2">
      <c r="A1016" s="56">
        <v>152</v>
      </c>
      <c r="B1016" s="57">
        <f>Bil!C51</f>
        <v>40</v>
      </c>
      <c r="C1016" s="57">
        <f>Bil!D51</f>
        <v>0</v>
      </c>
      <c r="D1016" s="57">
        <f>Bil!E51</f>
        <v>0</v>
      </c>
      <c r="E1016" s="57">
        <v>0</v>
      </c>
      <c r="F1016" s="57">
        <v>0</v>
      </c>
      <c r="G1016" s="58">
        <f t="shared" si="32"/>
        <v>0</v>
      </c>
      <c r="H1016" s="58">
        <f t="shared" si="31"/>
        <v>0</v>
      </c>
      <c r="I1016" s="59"/>
    </row>
    <row r="1017" spans="1:9" x14ac:dyDescent="0.2">
      <c r="A1017" s="56">
        <v>152</v>
      </c>
      <c r="B1017" s="57">
        <f>Bil!C52</f>
        <v>41</v>
      </c>
      <c r="C1017" s="57">
        <f>Bil!D52</f>
        <v>0</v>
      </c>
      <c r="D1017" s="57">
        <f>Bil!E52</f>
        <v>0</v>
      </c>
      <c r="E1017" s="57">
        <v>0</v>
      </c>
      <c r="F1017" s="57">
        <v>0</v>
      </c>
      <c r="G1017" s="58">
        <f t="shared" si="32"/>
        <v>0</v>
      </c>
      <c r="H1017" s="58">
        <f t="shared" si="31"/>
        <v>0</v>
      </c>
      <c r="I1017" s="59"/>
    </row>
    <row r="1018" spans="1:9" x14ac:dyDescent="0.2">
      <c r="A1018" s="56">
        <v>152</v>
      </c>
      <c r="B1018" s="57">
        <f>Bil!C53</f>
        <v>42</v>
      </c>
      <c r="C1018" s="57">
        <f>Bil!D53</f>
        <v>0</v>
      </c>
      <c r="D1018" s="57">
        <f>Bil!E53</f>
        <v>0</v>
      </c>
      <c r="E1018" s="57">
        <v>0</v>
      </c>
      <c r="F1018" s="57">
        <v>0</v>
      </c>
      <c r="G1018" s="58">
        <f t="shared" si="32"/>
        <v>0</v>
      </c>
      <c r="H1018" s="58">
        <f t="shared" si="31"/>
        <v>0</v>
      </c>
      <c r="I1018" s="59"/>
    </row>
    <row r="1019" spans="1:9" x14ac:dyDescent="0.2">
      <c r="A1019" s="56">
        <v>152</v>
      </c>
      <c r="B1019" s="57">
        <f>Bil!C54</f>
        <v>43</v>
      </c>
      <c r="C1019" s="57">
        <f>Bil!D54</f>
        <v>0</v>
      </c>
      <c r="D1019" s="57">
        <f>Bil!E54</f>
        <v>0</v>
      </c>
      <c r="E1019" s="57">
        <v>0</v>
      </c>
      <c r="F1019" s="57">
        <v>0</v>
      </c>
      <c r="G1019" s="58">
        <f t="shared" si="32"/>
        <v>0</v>
      </c>
      <c r="H1019" s="58">
        <f t="shared" si="31"/>
        <v>0</v>
      </c>
      <c r="I1019" s="59"/>
    </row>
    <row r="1020" spans="1:9" x14ac:dyDescent="0.2">
      <c r="A1020" s="56">
        <v>152</v>
      </c>
      <c r="B1020" s="57">
        <f>Bil!C55</f>
        <v>44</v>
      </c>
      <c r="C1020" s="57">
        <f>Bil!D55</f>
        <v>0</v>
      </c>
      <c r="D1020" s="57">
        <f>Bil!E55</f>
        <v>0</v>
      </c>
      <c r="E1020" s="57">
        <v>0</v>
      </c>
      <c r="F1020" s="57">
        <v>0</v>
      </c>
      <c r="G1020" s="58">
        <f t="shared" si="32"/>
        <v>0</v>
      </c>
      <c r="H1020" s="58">
        <f t="shared" si="31"/>
        <v>0</v>
      </c>
      <c r="I1020" s="59"/>
    </row>
    <row r="1021" spans="1:9" x14ac:dyDescent="0.2">
      <c r="A1021" s="56">
        <v>152</v>
      </c>
      <c r="B1021" s="57">
        <f>Bil!C56</f>
        <v>45</v>
      </c>
      <c r="C1021" s="57">
        <f>Bil!D56</f>
        <v>0</v>
      </c>
      <c r="D1021" s="57">
        <f>Bil!E56</f>
        <v>0</v>
      </c>
      <c r="E1021" s="57">
        <v>0</v>
      </c>
      <c r="F1021" s="57">
        <v>0</v>
      </c>
      <c r="G1021" s="58">
        <f t="shared" si="32"/>
        <v>0</v>
      </c>
      <c r="H1021" s="58">
        <f t="shared" si="31"/>
        <v>0</v>
      </c>
      <c r="I1021" s="59"/>
    </row>
    <row r="1022" spans="1:9" x14ac:dyDescent="0.2">
      <c r="A1022" s="56">
        <v>152</v>
      </c>
      <c r="B1022" s="57">
        <f>Bil!C57</f>
        <v>46</v>
      </c>
      <c r="C1022" s="57">
        <f>Bil!D57</f>
        <v>0</v>
      </c>
      <c r="D1022" s="57">
        <f>Bil!E57</f>
        <v>0</v>
      </c>
      <c r="E1022" s="57">
        <v>0</v>
      </c>
      <c r="F1022" s="57">
        <v>0</v>
      </c>
      <c r="G1022" s="58">
        <f t="shared" si="32"/>
        <v>0</v>
      </c>
      <c r="H1022" s="58">
        <f t="shared" si="31"/>
        <v>0</v>
      </c>
      <c r="I1022" s="59"/>
    </row>
    <row r="1023" spans="1:9" x14ac:dyDescent="0.2">
      <c r="A1023" s="56">
        <v>152</v>
      </c>
      <c r="B1023" s="57">
        <f>Bil!C58</f>
        <v>47</v>
      </c>
      <c r="C1023" s="57">
        <f>Bil!D58</f>
        <v>0</v>
      </c>
      <c r="D1023" s="57">
        <f>Bil!E58</f>
        <v>0</v>
      </c>
      <c r="E1023" s="57">
        <v>0</v>
      </c>
      <c r="F1023" s="57">
        <v>0</v>
      </c>
      <c r="G1023" s="58">
        <f t="shared" si="32"/>
        <v>0</v>
      </c>
      <c r="H1023" s="58">
        <f t="shared" si="31"/>
        <v>0</v>
      </c>
      <c r="I1023" s="59"/>
    </row>
    <row r="1024" spans="1:9" x14ac:dyDescent="0.2">
      <c r="A1024" s="56">
        <v>152</v>
      </c>
      <c r="B1024" s="57">
        <f>Bil!C59</f>
        <v>48</v>
      </c>
      <c r="C1024" s="57">
        <f>Bil!D59</f>
        <v>0</v>
      </c>
      <c r="D1024" s="57">
        <f>Bil!E59</f>
        <v>0</v>
      </c>
      <c r="E1024" s="57">
        <v>0</v>
      </c>
      <c r="F1024" s="57">
        <v>0</v>
      </c>
      <c r="G1024" s="58">
        <f t="shared" si="32"/>
        <v>0</v>
      </c>
      <c r="H1024" s="58">
        <f t="shared" si="31"/>
        <v>0</v>
      </c>
      <c r="I1024" s="59"/>
    </row>
    <row r="1025" spans="1:9" x14ac:dyDescent="0.2">
      <c r="A1025" s="56">
        <v>152</v>
      </c>
      <c r="B1025" s="57">
        <f>Bil!C60</f>
        <v>49</v>
      </c>
      <c r="C1025" s="57">
        <f>Bil!D60</f>
        <v>511218</v>
      </c>
      <c r="D1025" s="57">
        <f>Bil!E60</f>
        <v>559646</v>
      </c>
      <c r="E1025" s="57">
        <v>0</v>
      </c>
      <c r="F1025" s="57">
        <v>0</v>
      </c>
      <c r="G1025" s="58">
        <f t="shared" si="32"/>
        <v>79894.990000000005</v>
      </c>
      <c r="H1025" s="58">
        <f t="shared" si="31"/>
        <v>0</v>
      </c>
      <c r="I1025" s="59"/>
    </row>
    <row r="1026" spans="1:9" x14ac:dyDescent="0.2">
      <c r="A1026" s="56">
        <v>152</v>
      </c>
      <c r="B1026" s="57">
        <f>Bil!C61</f>
        <v>50</v>
      </c>
      <c r="C1026" s="57">
        <f>Bil!D61</f>
        <v>511218</v>
      </c>
      <c r="D1026" s="57">
        <f>Bil!E61</f>
        <v>559646</v>
      </c>
      <c r="E1026" s="57">
        <v>0</v>
      </c>
      <c r="F1026" s="57">
        <v>0</v>
      </c>
      <c r="G1026" s="58">
        <f t="shared" si="32"/>
        <v>81525.5</v>
      </c>
      <c r="H1026" s="58">
        <f t="shared" ref="H1026:H1089" si="33">ABS(C1026-ROUND(C1026,0))+ABS(D1026-ROUND(D1026,0))</f>
        <v>0</v>
      </c>
      <c r="I1026" s="59"/>
    </row>
    <row r="1027" spans="1:9" x14ac:dyDescent="0.2">
      <c r="A1027" s="56">
        <v>152</v>
      </c>
      <c r="B1027" s="57">
        <f>Bil!C62</f>
        <v>51</v>
      </c>
      <c r="C1027" s="57">
        <f>Bil!D62</f>
        <v>0</v>
      </c>
      <c r="D1027" s="57">
        <f>Bil!E62</f>
        <v>0</v>
      </c>
      <c r="E1027" s="57">
        <v>0</v>
      </c>
      <c r="F1027" s="57">
        <v>0</v>
      </c>
      <c r="G1027" s="58">
        <f t="shared" si="32"/>
        <v>0</v>
      </c>
      <c r="H1027" s="58">
        <f t="shared" si="33"/>
        <v>0</v>
      </c>
      <c r="I1027" s="59"/>
    </row>
    <row r="1028" spans="1:9" x14ac:dyDescent="0.2">
      <c r="A1028" s="56">
        <v>152</v>
      </c>
      <c r="B1028" s="57">
        <f>Bil!C63</f>
        <v>52</v>
      </c>
      <c r="C1028" s="57">
        <f>Bil!D63</f>
        <v>0</v>
      </c>
      <c r="D1028" s="57">
        <f>Bil!E63</f>
        <v>0</v>
      </c>
      <c r="E1028" s="57">
        <v>0</v>
      </c>
      <c r="F1028" s="57">
        <v>0</v>
      </c>
      <c r="G1028" s="58">
        <f t="shared" si="32"/>
        <v>0</v>
      </c>
      <c r="H1028" s="58">
        <f t="shared" si="33"/>
        <v>0</v>
      </c>
      <c r="I1028" s="59"/>
    </row>
    <row r="1029" spans="1:9" x14ac:dyDescent="0.2">
      <c r="A1029" s="56">
        <v>152</v>
      </c>
      <c r="B1029" s="57">
        <f>Bil!C64</f>
        <v>53</v>
      </c>
      <c r="C1029" s="57">
        <f>Bil!D64</f>
        <v>0</v>
      </c>
      <c r="D1029" s="57">
        <f>Bil!E64</f>
        <v>0</v>
      </c>
      <c r="E1029" s="57">
        <v>0</v>
      </c>
      <c r="F1029" s="57">
        <v>0</v>
      </c>
      <c r="G1029" s="58">
        <f t="shared" si="32"/>
        <v>0</v>
      </c>
      <c r="H1029" s="58">
        <f t="shared" si="33"/>
        <v>0</v>
      </c>
      <c r="I1029" s="59"/>
    </row>
    <row r="1030" spans="1:9" x14ac:dyDescent="0.2">
      <c r="A1030" s="56">
        <v>152</v>
      </c>
      <c r="B1030" s="57">
        <f>Bil!C65</f>
        <v>54</v>
      </c>
      <c r="C1030" s="57">
        <f>Bil!D65</f>
        <v>0</v>
      </c>
      <c r="D1030" s="57">
        <f>Bil!E65</f>
        <v>0</v>
      </c>
      <c r="E1030" s="57">
        <v>0</v>
      </c>
      <c r="F1030" s="57">
        <v>0</v>
      </c>
      <c r="G1030" s="58">
        <f t="shared" si="32"/>
        <v>0</v>
      </c>
      <c r="H1030" s="58">
        <f t="shared" si="33"/>
        <v>0</v>
      </c>
      <c r="I1030" s="59"/>
    </row>
    <row r="1031" spans="1:9" x14ac:dyDescent="0.2">
      <c r="A1031" s="56">
        <v>152</v>
      </c>
      <c r="B1031" s="57">
        <f>Bil!C66</f>
        <v>55</v>
      </c>
      <c r="C1031" s="57">
        <f>Bil!D66</f>
        <v>0</v>
      </c>
      <c r="D1031" s="57">
        <f>Bil!E66</f>
        <v>0</v>
      </c>
      <c r="E1031" s="57">
        <v>0</v>
      </c>
      <c r="F1031" s="57">
        <v>0</v>
      </c>
      <c r="G1031" s="58">
        <f t="shared" si="32"/>
        <v>0</v>
      </c>
      <c r="H1031" s="58">
        <f t="shared" si="33"/>
        <v>0</v>
      </c>
      <c r="I1031" s="59"/>
    </row>
    <row r="1032" spans="1:9" x14ac:dyDescent="0.2">
      <c r="A1032" s="56">
        <v>152</v>
      </c>
      <c r="B1032" s="57">
        <f>Bil!C67</f>
        <v>56</v>
      </c>
      <c r="C1032" s="57">
        <f>Bil!D67</f>
        <v>0</v>
      </c>
      <c r="D1032" s="57">
        <f>Bil!E67</f>
        <v>0</v>
      </c>
      <c r="E1032" s="57">
        <v>0</v>
      </c>
      <c r="F1032" s="57">
        <v>0</v>
      </c>
      <c r="G1032" s="58">
        <f t="shared" si="32"/>
        <v>0</v>
      </c>
      <c r="H1032" s="58">
        <f t="shared" si="33"/>
        <v>0</v>
      </c>
      <c r="I1032" s="59"/>
    </row>
    <row r="1033" spans="1:9" x14ac:dyDescent="0.2">
      <c r="A1033" s="56">
        <v>152</v>
      </c>
      <c r="B1033" s="57">
        <f>Bil!C68</f>
        <v>57</v>
      </c>
      <c r="C1033" s="57">
        <f>Bil!D68</f>
        <v>0</v>
      </c>
      <c r="D1033" s="57">
        <f>Bil!E68</f>
        <v>0</v>
      </c>
      <c r="E1033" s="57">
        <v>0</v>
      </c>
      <c r="F1033" s="57">
        <v>0</v>
      </c>
      <c r="G1033" s="58">
        <f t="shared" si="32"/>
        <v>0</v>
      </c>
      <c r="H1033" s="58">
        <f t="shared" si="33"/>
        <v>0</v>
      </c>
      <c r="I1033" s="59"/>
    </row>
    <row r="1034" spans="1:9" x14ac:dyDescent="0.2">
      <c r="A1034" s="56">
        <v>152</v>
      </c>
      <c r="B1034" s="57">
        <f>Bil!C69</f>
        <v>58</v>
      </c>
      <c r="C1034" s="57">
        <f>Bil!D69</f>
        <v>0</v>
      </c>
      <c r="D1034" s="57">
        <f>Bil!E69</f>
        <v>0</v>
      </c>
      <c r="E1034" s="57">
        <v>0</v>
      </c>
      <c r="F1034" s="57">
        <v>0</v>
      </c>
      <c r="G1034" s="58">
        <f t="shared" si="32"/>
        <v>0</v>
      </c>
      <c r="H1034" s="58">
        <f t="shared" si="33"/>
        <v>0</v>
      </c>
      <c r="I1034" s="59"/>
    </row>
    <row r="1035" spans="1:9" x14ac:dyDescent="0.2">
      <c r="A1035" s="56">
        <v>152</v>
      </c>
      <c r="B1035" s="57">
        <f>Bil!C70</f>
        <v>59</v>
      </c>
      <c r="C1035" s="57">
        <f>Bil!D70</f>
        <v>0</v>
      </c>
      <c r="D1035" s="57">
        <f>Bil!E70</f>
        <v>0</v>
      </c>
      <c r="E1035" s="57">
        <v>0</v>
      </c>
      <c r="F1035" s="57">
        <v>0</v>
      </c>
      <c r="G1035" s="58">
        <f t="shared" si="32"/>
        <v>0</v>
      </c>
      <c r="H1035" s="58">
        <f t="shared" si="33"/>
        <v>0</v>
      </c>
      <c r="I1035" s="59"/>
    </row>
    <row r="1036" spans="1:9" x14ac:dyDescent="0.2">
      <c r="A1036" s="56">
        <v>152</v>
      </c>
      <c r="B1036" s="57">
        <f>Bil!C71</f>
        <v>60</v>
      </c>
      <c r="C1036" s="57">
        <f>Bil!D71</f>
        <v>0</v>
      </c>
      <c r="D1036" s="57">
        <f>Bil!E71</f>
        <v>0</v>
      </c>
      <c r="E1036" s="57">
        <v>0</v>
      </c>
      <c r="F1036" s="57">
        <v>0</v>
      </c>
      <c r="G1036" s="58">
        <f t="shared" si="32"/>
        <v>0</v>
      </c>
      <c r="H1036" s="58">
        <f t="shared" si="33"/>
        <v>0</v>
      </c>
      <c r="I1036" s="59"/>
    </row>
    <row r="1037" spans="1:9" x14ac:dyDescent="0.2">
      <c r="A1037" s="56">
        <v>152</v>
      </c>
      <c r="B1037" s="57">
        <f>Bil!C72</f>
        <v>61</v>
      </c>
      <c r="C1037" s="57">
        <f>Bil!D72</f>
        <v>0</v>
      </c>
      <c r="D1037" s="57">
        <f>Bil!E72</f>
        <v>0</v>
      </c>
      <c r="E1037" s="57">
        <v>0</v>
      </c>
      <c r="F1037" s="57">
        <v>0</v>
      </c>
      <c r="G1037" s="58">
        <f t="shared" si="32"/>
        <v>0</v>
      </c>
      <c r="H1037" s="58">
        <f t="shared" si="33"/>
        <v>0</v>
      </c>
      <c r="I1037" s="59"/>
    </row>
    <row r="1038" spans="1:9" x14ac:dyDescent="0.2">
      <c r="A1038" s="56">
        <v>152</v>
      </c>
      <c r="B1038" s="57">
        <f>Bil!C73</f>
        <v>62</v>
      </c>
      <c r="C1038" s="57">
        <f>Bil!D73</f>
        <v>0</v>
      </c>
      <c r="D1038" s="57">
        <f>Bil!E73</f>
        <v>0</v>
      </c>
      <c r="E1038" s="57">
        <v>0</v>
      </c>
      <c r="F1038" s="57">
        <v>0</v>
      </c>
      <c r="G1038" s="58">
        <f t="shared" si="32"/>
        <v>0</v>
      </c>
      <c r="H1038" s="58">
        <f t="shared" si="33"/>
        <v>0</v>
      </c>
      <c r="I1038" s="59"/>
    </row>
    <row r="1039" spans="1:9" x14ac:dyDescent="0.2">
      <c r="A1039" s="56">
        <v>152</v>
      </c>
      <c r="B1039" s="57">
        <f>Bil!C74</f>
        <v>63</v>
      </c>
      <c r="C1039" s="57">
        <f>Bil!D74</f>
        <v>836765</v>
      </c>
      <c r="D1039" s="57">
        <f>Bil!E74</f>
        <v>990490</v>
      </c>
      <c r="E1039" s="57">
        <v>0</v>
      </c>
      <c r="F1039" s="57">
        <v>0</v>
      </c>
      <c r="G1039" s="58">
        <f t="shared" si="32"/>
        <v>177517.935</v>
      </c>
      <c r="H1039" s="58">
        <f t="shared" si="33"/>
        <v>0</v>
      </c>
      <c r="I1039" s="59"/>
    </row>
    <row r="1040" spans="1:9" x14ac:dyDescent="0.2">
      <c r="A1040" s="56">
        <v>152</v>
      </c>
      <c r="B1040" s="57">
        <f>Bil!C75</f>
        <v>64</v>
      </c>
      <c r="C1040" s="57">
        <f>Bil!D75</f>
        <v>495710</v>
      </c>
      <c r="D1040" s="57">
        <f>Bil!E75</f>
        <v>629517</v>
      </c>
      <c r="E1040" s="57">
        <v>0</v>
      </c>
      <c r="F1040" s="57">
        <v>0</v>
      </c>
      <c r="G1040" s="58">
        <f t="shared" si="32"/>
        <v>112303.61600000001</v>
      </c>
      <c r="H1040" s="58">
        <f t="shared" si="33"/>
        <v>0</v>
      </c>
      <c r="I1040" s="59"/>
    </row>
    <row r="1041" spans="1:9" x14ac:dyDescent="0.2">
      <c r="A1041" s="56">
        <v>152</v>
      </c>
      <c r="B1041" s="57">
        <f>Bil!C76</f>
        <v>65</v>
      </c>
      <c r="C1041" s="57">
        <f>Bil!D76</f>
        <v>494553</v>
      </c>
      <c r="D1041" s="57">
        <f>Bil!E76</f>
        <v>627595</v>
      </c>
      <c r="E1041" s="57">
        <v>0</v>
      </c>
      <c r="F1041" s="57">
        <v>0</v>
      </c>
      <c r="G1041" s="58">
        <f t="shared" ref="G1041:G1104" si="34">B1041/1000*C1041+B1041/500*D1041</f>
        <v>113733.29500000001</v>
      </c>
      <c r="H1041" s="58">
        <f t="shared" si="33"/>
        <v>0</v>
      </c>
      <c r="I1041" s="59"/>
    </row>
    <row r="1042" spans="1:9" x14ac:dyDescent="0.2">
      <c r="A1042" s="56">
        <v>152</v>
      </c>
      <c r="B1042" s="57">
        <f>Bil!C77</f>
        <v>66</v>
      </c>
      <c r="C1042" s="57">
        <f>Bil!D77</f>
        <v>0</v>
      </c>
      <c r="D1042" s="57">
        <f>Bil!E77</f>
        <v>0</v>
      </c>
      <c r="E1042" s="57">
        <v>0</v>
      </c>
      <c r="F1042" s="57">
        <v>0</v>
      </c>
      <c r="G1042" s="58">
        <f t="shared" si="34"/>
        <v>0</v>
      </c>
      <c r="H1042" s="58">
        <f t="shared" si="33"/>
        <v>0</v>
      </c>
      <c r="I1042" s="59"/>
    </row>
    <row r="1043" spans="1:9" x14ac:dyDescent="0.2">
      <c r="A1043" s="56">
        <v>152</v>
      </c>
      <c r="B1043" s="57">
        <f>Bil!C78</f>
        <v>67</v>
      </c>
      <c r="C1043" s="57">
        <f>Bil!D78</f>
        <v>492553</v>
      </c>
      <c r="D1043" s="57">
        <f>Bil!E78</f>
        <v>627595</v>
      </c>
      <c r="E1043" s="57">
        <v>0</v>
      </c>
      <c r="F1043" s="57">
        <v>0</v>
      </c>
      <c r="G1043" s="58">
        <f t="shared" si="34"/>
        <v>117098.78100000002</v>
      </c>
      <c r="H1043" s="58">
        <f t="shared" si="33"/>
        <v>0</v>
      </c>
      <c r="I1043" s="59"/>
    </row>
    <row r="1044" spans="1:9" x14ac:dyDescent="0.2">
      <c r="A1044" s="56">
        <v>152</v>
      </c>
      <c r="B1044" s="57">
        <f>Bil!C79</f>
        <v>68</v>
      </c>
      <c r="C1044" s="57">
        <f>Bil!D79</f>
        <v>0</v>
      </c>
      <c r="D1044" s="57">
        <f>Bil!E79</f>
        <v>0</v>
      </c>
      <c r="E1044" s="57">
        <v>0</v>
      </c>
      <c r="F1044" s="57">
        <v>0</v>
      </c>
      <c r="G1044" s="58">
        <f t="shared" si="34"/>
        <v>0</v>
      </c>
      <c r="H1044" s="58">
        <f t="shared" si="33"/>
        <v>0</v>
      </c>
      <c r="I1044" s="59"/>
    </row>
    <row r="1045" spans="1:9" x14ac:dyDescent="0.2">
      <c r="A1045" s="56">
        <v>152</v>
      </c>
      <c r="B1045" s="57">
        <f>Bil!C80</f>
        <v>69</v>
      </c>
      <c r="C1045" s="57">
        <f>Bil!D80</f>
        <v>2000</v>
      </c>
      <c r="D1045" s="57">
        <f>Bil!E80</f>
        <v>0</v>
      </c>
      <c r="E1045" s="57">
        <v>0</v>
      </c>
      <c r="F1045" s="57">
        <v>0</v>
      </c>
      <c r="G1045" s="58">
        <f t="shared" si="34"/>
        <v>138</v>
      </c>
      <c r="H1045" s="58">
        <f t="shared" si="33"/>
        <v>0</v>
      </c>
      <c r="I1045" s="59"/>
    </row>
    <row r="1046" spans="1:9" x14ac:dyDescent="0.2">
      <c r="A1046" s="56">
        <v>152</v>
      </c>
      <c r="B1046" s="57">
        <f>Bil!C81</f>
        <v>70</v>
      </c>
      <c r="C1046" s="57">
        <f>Bil!D81</f>
        <v>0</v>
      </c>
      <c r="D1046" s="57">
        <f>Bil!E81</f>
        <v>0</v>
      </c>
      <c r="E1046" s="57">
        <v>0</v>
      </c>
      <c r="F1046" s="57">
        <v>0</v>
      </c>
      <c r="G1046" s="58">
        <f t="shared" si="34"/>
        <v>0</v>
      </c>
      <c r="H1046" s="58">
        <f t="shared" si="33"/>
        <v>0</v>
      </c>
      <c r="I1046" s="59"/>
    </row>
    <row r="1047" spans="1:9" x14ac:dyDescent="0.2">
      <c r="A1047" s="56">
        <v>152</v>
      </c>
      <c r="B1047" s="57">
        <f>Bil!C82</f>
        <v>71</v>
      </c>
      <c r="C1047" s="57">
        <f>Bil!D82</f>
        <v>1157</v>
      </c>
      <c r="D1047" s="57">
        <f>Bil!E82</f>
        <v>1922</v>
      </c>
      <c r="E1047" s="57">
        <v>0</v>
      </c>
      <c r="F1047" s="57">
        <v>0</v>
      </c>
      <c r="G1047" s="58">
        <f t="shared" si="34"/>
        <v>355.07099999999997</v>
      </c>
      <c r="H1047" s="58">
        <f t="shared" si="33"/>
        <v>0</v>
      </c>
      <c r="I1047" s="59"/>
    </row>
    <row r="1048" spans="1:9" x14ac:dyDescent="0.2">
      <c r="A1048" s="56">
        <v>152</v>
      </c>
      <c r="B1048" s="57">
        <f>Bil!C83</f>
        <v>72</v>
      </c>
      <c r="C1048" s="57">
        <f>Bil!D83</f>
        <v>0</v>
      </c>
      <c r="D1048" s="57">
        <f>Bil!E83</f>
        <v>0</v>
      </c>
      <c r="E1048" s="57">
        <v>0</v>
      </c>
      <c r="F1048" s="57">
        <v>0</v>
      </c>
      <c r="G1048" s="58">
        <f t="shared" si="34"/>
        <v>0</v>
      </c>
      <c r="H1048" s="58">
        <f t="shared" si="33"/>
        <v>0</v>
      </c>
      <c r="I1048" s="59"/>
    </row>
    <row r="1049" spans="1:9" x14ac:dyDescent="0.2">
      <c r="A1049" s="56">
        <v>152</v>
      </c>
      <c r="B1049" s="57">
        <f>Bil!C84</f>
        <v>73</v>
      </c>
      <c r="C1049" s="57">
        <f>Bil!D84</f>
        <v>36517</v>
      </c>
      <c r="D1049" s="57">
        <f>Bil!E84</f>
        <v>42199</v>
      </c>
      <c r="E1049" s="57">
        <v>0</v>
      </c>
      <c r="F1049" s="57">
        <v>0</v>
      </c>
      <c r="G1049" s="58">
        <f t="shared" si="34"/>
        <v>8826.7949999999983</v>
      </c>
      <c r="H1049" s="58">
        <f t="shared" si="33"/>
        <v>0</v>
      </c>
      <c r="I1049" s="59"/>
    </row>
    <row r="1050" spans="1:9" x14ac:dyDescent="0.2">
      <c r="A1050" s="56">
        <v>152</v>
      </c>
      <c r="B1050" s="57">
        <f>Bil!C85</f>
        <v>74</v>
      </c>
      <c r="C1050" s="57">
        <f>Bil!D85</f>
        <v>0</v>
      </c>
      <c r="D1050" s="57">
        <f>Bil!E85</f>
        <v>0</v>
      </c>
      <c r="E1050" s="57">
        <v>0</v>
      </c>
      <c r="F1050" s="57">
        <v>0</v>
      </c>
      <c r="G1050" s="58">
        <f t="shared" si="34"/>
        <v>0</v>
      </c>
      <c r="H1050" s="58">
        <f t="shared" si="33"/>
        <v>0</v>
      </c>
      <c r="I1050" s="59"/>
    </row>
    <row r="1051" spans="1:9" x14ac:dyDescent="0.2">
      <c r="A1051" s="56">
        <v>152</v>
      </c>
      <c r="B1051" s="57">
        <f>Bil!C86</f>
        <v>75</v>
      </c>
      <c r="C1051" s="57">
        <f>Bil!D86</f>
        <v>0</v>
      </c>
      <c r="D1051" s="57">
        <f>Bil!E86</f>
        <v>0</v>
      </c>
      <c r="E1051" s="57">
        <v>0</v>
      </c>
      <c r="F1051" s="57">
        <v>0</v>
      </c>
      <c r="G1051" s="58">
        <f t="shared" si="34"/>
        <v>0</v>
      </c>
      <c r="H1051" s="58">
        <f t="shared" si="33"/>
        <v>0</v>
      </c>
      <c r="I1051" s="59"/>
    </row>
    <row r="1052" spans="1:9" x14ac:dyDescent="0.2">
      <c r="A1052" s="56">
        <v>152</v>
      </c>
      <c r="B1052" s="57">
        <f>Bil!C87</f>
        <v>76</v>
      </c>
      <c r="C1052" s="57">
        <f>Bil!D87</f>
        <v>0</v>
      </c>
      <c r="D1052" s="57">
        <f>Bil!E87</f>
        <v>0</v>
      </c>
      <c r="E1052" s="57">
        <v>0</v>
      </c>
      <c r="F1052" s="57">
        <v>0</v>
      </c>
      <c r="G1052" s="58">
        <f t="shared" si="34"/>
        <v>0</v>
      </c>
      <c r="H1052" s="58">
        <f t="shared" si="33"/>
        <v>0</v>
      </c>
      <c r="I1052" s="59"/>
    </row>
    <row r="1053" spans="1:9" x14ac:dyDescent="0.2">
      <c r="A1053" s="56">
        <v>152</v>
      </c>
      <c r="B1053" s="57">
        <f>Bil!C88</f>
        <v>77</v>
      </c>
      <c r="C1053" s="57">
        <f>Bil!D88</f>
        <v>0</v>
      </c>
      <c r="D1053" s="57">
        <f>Bil!E88</f>
        <v>0</v>
      </c>
      <c r="E1053" s="57">
        <v>0</v>
      </c>
      <c r="F1053" s="57">
        <v>0</v>
      </c>
      <c r="G1053" s="58">
        <f t="shared" si="34"/>
        <v>0</v>
      </c>
      <c r="H1053" s="58">
        <f t="shared" si="33"/>
        <v>0</v>
      </c>
      <c r="I1053" s="59"/>
    </row>
    <row r="1054" spans="1:9" x14ac:dyDescent="0.2">
      <c r="A1054" s="56">
        <v>152</v>
      </c>
      <c r="B1054" s="57">
        <f>Bil!C89</f>
        <v>78</v>
      </c>
      <c r="C1054" s="57">
        <f>Bil!D89</f>
        <v>0</v>
      </c>
      <c r="D1054" s="57">
        <f>Bil!E89</f>
        <v>0</v>
      </c>
      <c r="E1054" s="57">
        <v>0</v>
      </c>
      <c r="F1054" s="57">
        <v>0</v>
      </c>
      <c r="G1054" s="58">
        <f t="shared" si="34"/>
        <v>0</v>
      </c>
      <c r="H1054" s="58">
        <f t="shared" si="33"/>
        <v>0</v>
      </c>
      <c r="I1054" s="59"/>
    </row>
    <row r="1055" spans="1:9" x14ac:dyDescent="0.2">
      <c r="A1055" s="56">
        <v>152</v>
      </c>
      <c r="B1055" s="57">
        <f>Bil!C90</f>
        <v>79</v>
      </c>
      <c r="C1055" s="57">
        <f>Bil!D90</f>
        <v>0</v>
      </c>
      <c r="D1055" s="57">
        <f>Bil!E90</f>
        <v>0</v>
      </c>
      <c r="E1055" s="57">
        <v>0</v>
      </c>
      <c r="F1055" s="57">
        <v>0</v>
      </c>
      <c r="G1055" s="58">
        <f t="shared" si="34"/>
        <v>0</v>
      </c>
      <c r="H1055" s="58">
        <f t="shared" si="33"/>
        <v>0</v>
      </c>
      <c r="I1055" s="59"/>
    </row>
    <row r="1056" spans="1:9" x14ac:dyDescent="0.2">
      <c r="A1056" s="56">
        <v>152</v>
      </c>
      <c r="B1056" s="57">
        <f>Bil!C91</f>
        <v>80</v>
      </c>
      <c r="C1056" s="57">
        <f>Bil!D91</f>
        <v>36517</v>
      </c>
      <c r="D1056" s="57">
        <f>Bil!E91</f>
        <v>42199</v>
      </c>
      <c r="E1056" s="57">
        <v>0</v>
      </c>
      <c r="F1056" s="57">
        <v>0</v>
      </c>
      <c r="G1056" s="58">
        <f t="shared" si="34"/>
        <v>9673.2000000000007</v>
      </c>
      <c r="H1056" s="58">
        <f t="shared" si="33"/>
        <v>0</v>
      </c>
      <c r="I1056" s="59"/>
    </row>
    <row r="1057" spans="1:9" x14ac:dyDescent="0.2">
      <c r="A1057" s="56">
        <v>152</v>
      </c>
      <c r="B1057" s="57">
        <f>Bil!C92</f>
        <v>81</v>
      </c>
      <c r="C1057" s="57">
        <f>Bil!D92</f>
        <v>0</v>
      </c>
      <c r="D1057" s="57">
        <f>Bil!E92</f>
        <v>0</v>
      </c>
      <c r="E1057" s="57">
        <v>0</v>
      </c>
      <c r="F1057" s="57">
        <v>0</v>
      </c>
      <c r="G1057" s="58">
        <f t="shared" si="34"/>
        <v>0</v>
      </c>
      <c r="H1057" s="58">
        <f t="shared" si="33"/>
        <v>0</v>
      </c>
      <c r="I1057" s="59"/>
    </row>
    <row r="1058" spans="1:9" x14ac:dyDescent="0.2">
      <c r="A1058" s="56">
        <v>152</v>
      </c>
      <c r="B1058" s="57">
        <f>Bil!C93</f>
        <v>82</v>
      </c>
      <c r="C1058" s="57">
        <f>Bil!D93</f>
        <v>0</v>
      </c>
      <c r="D1058" s="57">
        <f>Bil!E93</f>
        <v>0</v>
      </c>
      <c r="E1058" s="57">
        <v>0</v>
      </c>
      <c r="F1058" s="57">
        <v>0</v>
      </c>
      <c r="G1058" s="58">
        <f t="shared" si="34"/>
        <v>0</v>
      </c>
      <c r="H1058" s="58">
        <f t="shared" si="33"/>
        <v>0</v>
      </c>
      <c r="I1058" s="59"/>
    </row>
    <row r="1059" spans="1:9" x14ac:dyDescent="0.2">
      <c r="A1059" s="56">
        <v>152</v>
      </c>
      <c r="B1059" s="57">
        <f>Bil!C94</f>
        <v>83</v>
      </c>
      <c r="C1059" s="57">
        <f>Bil!D94</f>
        <v>0</v>
      </c>
      <c r="D1059" s="57">
        <f>Bil!E94</f>
        <v>0</v>
      </c>
      <c r="E1059" s="57">
        <v>0</v>
      </c>
      <c r="F1059" s="57">
        <v>0</v>
      </c>
      <c r="G1059" s="58">
        <f t="shared" si="34"/>
        <v>0</v>
      </c>
      <c r="H1059" s="58">
        <f t="shared" si="33"/>
        <v>0</v>
      </c>
      <c r="I1059" s="59"/>
    </row>
    <row r="1060" spans="1:9" x14ac:dyDescent="0.2">
      <c r="A1060" s="56">
        <v>152</v>
      </c>
      <c r="B1060" s="57">
        <f>Bil!C95</f>
        <v>84</v>
      </c>
      <c r="C1060" s="57">
        <f>Bil!D95</f>
        <v>0</v>
      </c>
      <c r="D1060" s="57">
        <f>Bil!E95</f>
        <v>0</v>
      </c>
      <c r="E1060" s="57">
        <v>0</v>
      </c>
      <c r="F1060" s="57">
        <v>0</v>
      </c>
      <c r="G1060" s="58">
        <f t="shared" si="34"/>
        <v>0</v>
      </c>
      <c r="H1060" s="58">
        <f t="shared" si="33"/>
        <v>0</v>
      </c>
      <c r="I1060" s="59"/>
    </row>
    <row r="1061" spans="1:9" x14ac:dyDescent="0.2">
      <c r="A1061" s="56">
        <v>152</v>
      </c>
      <c r="B1061" s="57">
        <f>Bil!C96</f>
        <v>85</v>
      </c>
      <c r="C1061" s="57">
        <f>Bil!D96</f>
        <v>0</v>
      </c>
      <c r="D1061" s="57">
        <f>Bil!E96</f>
        <v>0</v>
      </c>
      <c r="E1061" s="57">
        <v>0</v>
      </c>
      <c r="F1061" s="57">
        <v>0</v>
      </c>
      <c r="G1061" s="58">
        <f t="shared" si="34"/>
        <v>0</v>
      </c>
      <c r="H1061" s="58">
        <f t="shared" si="33"/>
        <v>0</v>
      </c>
      <c r="I1061" s="59"/>
    </row>
    <row r="1062" spans="1:9" x14ac:dyDescent="0.2">
      <c r="A1062" s="56">
        <v>152</v>
      </c>
      <c r="B1062" s="57">
        <f>Bil!C97</f>
        <v>86</v>
      </c>
      <c r="C1062" s="57">
        <f>Bil!D97</f>
        <v>0</v>
      </c>
      <c r="D1062" s="57">
        <f>Bil!E97</f>
        <v>0</v>
      </c>
      <c r="E1062" s="57">
        <v>0</v>
      </c>
      <c r="F1062" s="57">
        <v>0</v>
      </c>
      <c r="G1062" s="58">
        <f t="shared" si="34"/>
        <v>0</v>
      </c>
      <c r="H1062" s="58">
        <f t="shared" si="33"/>
        <v>0</v>
      </c>
      <c r="I1062" s="59"/>
    </row>
    <row r="1063" spans="1:9" x14ac:dyDescent="0.2">
      <c r="A1063" s="56">
        <v>152</v>
      </c>
      <c r="B1063" s="57">
        <f>Bil!C98</f>
        <v>87</v>
      </c>
      <c r="C1063" s="57">
        <f>Bil!D98</f>
        <v>0</v>
      </c>
      <c r="D1063" s="57">
        <f>Bil!E98</f>
        <v>0</v>
      </c>
      <c r="E1063" s="57">
        <v>0</v>
      </c>
      <c r="F1063" s="57">
        <v>0</v>
      </c>
      <c r="G1063" s="58">
        <f t="shared" si="34"/>
        <v>0</v>
      </c>
      <c r="H1063" s="58">
        <f t="shared" si="33"/>
        <v>0</v>
      </c>
      <c r="I1063" s="59"/>
    </row>
    <row r="1064" spans="1:9" x14ac:dyDescent="0.2">
      <c r="A1064" s="56">
        <v>152</v>
      </c>
      <c r="B1064" s="57">
        <f>Bil!C99</f>
        <v>88</v>
      </c>
      <c r="C1064" s="57">
        <f>Bil!D99</f>
        <v>0</v>
      </c>
      <c r="D1064" s="57">
        <f>Bil!E99</f>
        <v>0</v>
      </c>
      <c r="E1064" s="57">
        <v>0</v>
      </c>
      <c r="F1064" s="57">
        <v>0</v>
      </c>
      <c r="G1064" s="58">
        <f t="shared" si="34"/>
        <v>0</v>
      </c>
      <c r="H1064" s="58">
        <f t="shared" si="33"/>
        <v>0</v>
      </c>
      <c r="I1064" s="59"/>
    </row>
    <row r="1065" spans="1:9" x14ac:dyDescent="0.2">
      <c r="A1065" s="56">
        <v>152</v>
      </c>
      <c r="B1065" s="57">
        <f>Bil!C100</f>
        <v>89</v>
      </c>
      <c r="C1065" s="57">
        <f>Bil!D100</f>
        <v>0</v>
      </c>
      <c r="D1065" s="57">
        <f>Bil!E100</f>
        <v>0</v>
      </c>
      <c r="E1065" s="57">
        <v>0</v>
      </c>
      <c r="F1065" s="57">
        <v>0</v>
      </c>
      <c r="G1065" s="58">
        <f t="shared" si="34"/>
        <v>0</v>
      </c>
      <c r="H1065" s="58">
        <f t="shared" si="33"/>
        <v>0</v>
      </c>
      <c r="I1065" s="59"/>
    </row>
    <row r="1066" spans="1:9" x14ac:dyDescent="0.2">
      <c r="A1066" s="56">
        <v>152</v>
      </c>
      <c r="B1066" s="57">
        <f>Bil!C101</f>
        <v>90</v>
      </c>
      <c r="C1066" s="57">
        <f>Bil!D101</f>
        <v>0</v>
      </c>
      <c r="D1066" s="57">
        <f>Bil!E101</f>
        <v>0</v>
      </c>
      <c r="E1066" s="57">
        <v>0</v>
      </c>
      <c r="F1066" s="57">
        <v>0</v>
      </c>
      <c r="G1066" s="58">
        <f t="shared" si="34"/>
        <v>0</v>
      </c>
      <c r="H1066" s="58">
        <f t="shared" si="33"/>
        <v>0</v>
      </c>
      <c r="I1066" s="59"/>
    </row>
    <row r="1067" spans="1:9" x14ac:dyDescent="0.2">
      <c r="A1067" s="56">
        <v>152</v>
      </c>
      <c r="B1067" s="57">
        <f>Bil!C102</f>
        <v>91</v>
      </c>
      <c r="C1067" s="57">
        <f>Bil!D102</f>
        <v>0</v>
      </c>
      <c r="D1067" s="57">
        <f>Bil!E102</f>
        <v>0</v>
      </c>
      <c r="E1067" s="57">
        <v>0</v>
      </c>
      <c r="F1067" s="57">
        <v>0</v>
      </c>
      <c r="G1067" s="58">
        <f t="shared" si="34"/>
        <v>0</v>
      </c>
      <c r="H1067" s="58">
        <f t="shared" si="33"/>
        <v>0</v>
      </c>
      <c r="I1067" s="59"/>
    </row>
    <row r="1068" spans="1:9" x14ac:dyDescent="0.2">
      <c r="A1068" s="56">
        <v>152</v>
      </c>
      <c r="B1068" s="57">
        <f>Bil!C103</f>
        <v>92</v>
      </c>
      <c r="C1068" s="57">
        <f>Bil!D103</f>
        <v>0</v>
      </c>
      <c r="D1068" s="57">
        <f>Bil!E103</f>
        <v>0</v>
      </c>
      <c r="E1068" s="57">
        <v>0</v>
      </c>
      <c r="F1068" s="57">
        <v>0</v>
      </c>
      <c r="G1068" s="58">
        <f t="shared" si="34"/>
        <v>0</v>
      </c>
      <c r="H1068" s="58">
        <f t="shared" si="33"/>
        <v>0</v>
      </c>
      <c r="I1068" s="59"/>
    </row>
    <row r="1069" spans="1:9" x14ac:dyDescent="0.2">
      <c r="A1069" s="56">
        <v>152</v>
      </c>
      <c r="B1069" s="57">
        <f>Bil!C104</f>
        <v>93</v>
      </c>
      <c r="C1069" s="57">
        <f>Bil!D104</f>
        <v>0</v>
      </c>
      <c r="D1069" s="57">
        <f>Bil!E104</f>
        <v>0</v>
      </c>
      <c r="E1069" s="57">
        <v>0</v>
      </c>
      <c r="F1069" s="57">
        <v>0</v>
      </c>
      <c r="G1069" s="58">
        <f t="shared" si="34"/>
        <v>0</v>
      </c>
      <c r="H1069" s="58">
        <f t="shared" si="33"/>
        <v>0</v>
      </c>
      <c r="I1069" s="59"/>
    </row>
    <row r="1070" spans="1:9" x14ac:dyDescent="0.2">
      <c r="A1070" s="56">
        <v>152</v>
      </c>
      <c r="B1070" s="57">
        <f>Bil!C105</f>
        <v>94</v>
      </c>
      <c r="C1070" s="57">
        <f>Bil!D105</f>
        <v>0</v>
      </c>
      <c r="D1070" s="57">
        <f>Bil!E105</f>
        <v>0</v>
      </c>
      <c r="E1070" s="57">
        <v>0</v>
      </c>
      <c r="F1070" s="57">
        <v>0</v>
      </c>
      <c r="G1070" s="58">
        <f t="shared" si="34"/>
        <v>0</v>
      </c>
      <c r="H1070" s="58">
        <f t="shared" si="33"/>
        <v>0</v>
      </c>
      <c r="I1070" s="59"/>
    </row>
    <row r="1071" spans="1:9" x14ac:dyDescent="0.2">
      <c r="A1071" s="56">
        <v>152</v>
      </c>
      <c r="B1071" s="57">
        <f>Bil!C106</f>
        <v>95</v>
      </c>
      <c r="C1071" s="57">
        <f>Bil!D106</f>
        <v>0</v>
      </c>
      <c r="D1071" s="57">
        <f>Bil!E106</f>
        <v>0</v>
      </c>
      <c r="E1071" s="57">
        <v>0</v>
      </c>
      <c r="F1071" s="57">
        <v>0</v>
      </c>
      <c r="G1071" s="58">
        <f t="shared" si="34"/>
        <v>0</v>
      </c>
      <c r="H1071" s="58">
        <f t="shared" si="33"/>
        <v>0</v>
      </c>
      <c r="I1071" s="59"/>
    </row>
    <row r="1072" spans="1:9" x14ac:dyDescent="0.2">
      <c r="A1072" s="56">
        <v>152</v>
      </c>
      <c r="B1072" s="57">
        <f>Bil!C107</f>
        <v>96</v>
      </c>
      <c r="C1072" s="57">
        <f>Bil!D107</f>
        <v>0</v>
      </c>
      <c r="D1072" s="57">
        <f>Bil!E107</f>
        <v>0</v>
      </c>
      <c r="E1072" s="57">
        <v>0</v>
      </c>
      <c r="F1072" s="57">
        <v>0</v>
      </c>
      <c r="G1072" s="58">
        <f t="shared" si="34"/>
        <v>0</v>
      </c>
      <c r="H1072" s="58">
        <f t="shared" si="33"/>
        <v>0</v>
      </c>
      <c r="I1072" s="59"/>
    </row>
    <row r="1073" spans="1:9" x14ac:dyDescent="0.2">
      <c r="A1073" s="56">
        <v>152</v>
      </c>
      <c r="B1073" s="57">
        <f>Bil!C108</f>
        <v>97</v>
      </c>
      <c r="C1073" s="57">
        <f>Bil!D108</f>
        <v>0</v>
      </c>
      <c r="D1073" s="57">
        <f>Bil!E108</f>
        <v>0</v>
      </c>
      <c r="E1073" s="57">
        <v>0</v>
      </c>
      <c r="F1073" s="57">
        <v>0</v>
      </c>
      <c r="G1073" s="58">
        <f t="shared" si="34"/>
        <v>0</v>
      </c>
      <c r="H1073" s="58">
        <f t="shared" si="33"/>
        <v>0</v>
      </c>
      <c r="I1073" s="59"/>
    </row>
    <row r="1074" spans="1:9" x14ac:dyDescent="0.2">
      <c r="A1074" s="56">
        <v>152</v>
      </c>
      <c r="B1074" s="57">
        <f>Bil!C109</f>
        <v>98</v>
      </c>
      <c r="C1074" s="57">
        <f>Bil!D109</f>
        <v>0</v>
      </c>
      <c r="D1074" s="57">
        <f>Bil!E109</f>
        <v>0</v>
      </c>
      <c r="E1074" s="57">
        <v>0</v>
      </c>
      <c r="F1074" s="57">
        <v>0</v>
      </c>
      <c r="G1074" s="58">
        <f t="shared" si="34"/>
        <v>0</v>
      </c>
      <c r="H1074" s="58">
        <f t="shared" si="33"/>
        <v>0</v>
      </c>
      <c r="I1074" s="59"/>
    </row>
    <row r="1075" spans="1:9" x14ac:dyDescent="0.2">
      <c r="A1075" s="56">
        <v>152</v>
      </c>
      <c r="B1075" s="57">
        <f>Bil!C110</f>
        <v>99</v>
      </c>
      <c r="C1075" s="57">
        <f>Bil!D110</f>
        <v>0</v>
      </c>
      <c r="D1075" s="57">
        <f>Bil!E110</f>
        <v>0</v>
      </c>
      <c r="E1075" s="57">
        <v>0</v>
      </c>
      <c r="F1075" s="57">
        <v>0</v>
      </c>
      <c r="G1075" s="58">
        <f t="shared" si="34"/>
        <v>0</v>
      </c>
      <c r="H1075" s="58">
        <f t="shared" si="33"/>
        <v>0</v>
      </c>
      <c r="I1075" s="59"/>
    </row>
    <row r="1076" spans="1:9" x14ac:dyDescent="0.2">
      <c r="A1076" s="56">
        <v>152</v>
      </c>
      <c r="B1076" s="57">
        <f>Bil!C111</f>
        <v>100</v>
      </c>
      <c r="C1076" s="57">
        <f>Bil!D111</f>
        <v>0</v>
      </c>
      <c r="D1076" s="57">
        <f>Bil!E111</f>
        <v>0</v>
      </c>
      <c r="E1076" s="57">
        <v>0</v>
      </c>
      <c r="F1076" s="57">
        <v>0</v>
      </c>
      <c r="G1076" s="58">
        <f t="shared" si="34"/>
        <v>0</v>
      </c>
      <c r="H1076" s="58">
        <f t="shared" si="33"/>
        <v>0</v>
      </c>
      <c r="I1076" s="59"/>
    </row>
    <row r="1077" spans="1:9" x14ac:dyDescent="0.2">
      <c r="A1077" s="56">
        <v>152</v>
      </c>
      <c r="B1077" s="57">
        <f>Bil!C112</f>
        <v>101</v>
      </c>
      <c r="C1077" s="57">
        <f>Bil!D112</f>
        <v>0</v>
      </c>
      <c r="D1077" s="57">
        <f>Bil!E112</f>
        <v>0</v>
      </c>
      <c r="E1077" s="57">
        <v>0</v>
      </c>
      <c r="F1077" s="57">
        <v>0</v>
      </c>
      <c r="G1077" s="58">
        <f t="shared" si="34"/>
        <v>0</v>
      </c>
      <c r="H1077" s="58">
        <f t="shared" si="33"/>
        <v>0</v>
      </c>
      <c r="I1077" s="59"/>
    </row>
    <row r="1078" spans="1:9" x14ac:dyDescent="0.2">
      <c r="A1078" s="56">
        <v>152</v>
      </c>
      <c r="B1078" s="57">
        <f>Bil!C113</f>
        <v>102</v>
      </c>
      <c r="C1078" s="57">
        <f>Bil!D113</f>
        <v>0</v>
      </c>
      <c r="D1078" s="57">
        <f>Bil!E113</f>
        <v>0</v>
      </c>
      <c r="E1078" s="57">
        <v>0</v>
      </c>
      <c r="F1078" s="57">
        <v>0</v>
      </c>
      <c r="G1078" s="58">
        <f t="shared" si="34"/>
        <v>0</v>
      </c>
      <c r="H1078" s="58">
        <f t="shared" si="33"/>
        <v>0</v>
      </c>
      <c r="I1078" s="59"/>
    </row>
    <row r="1079" spans="1:9" x14ac:dyDescent="0.2">
      <c r="A1079" s="56">
        <v>152</v>
      </c>
      <c r="B1079" s="57">
        <f>Bil!C114</f>
        <v>103</v>
      </c>
      <c r="C1079" s="57">
        <f>Bil!D114</f>
        <v>0</v>
      </c>
      <c r="D1079" s="57">
        <f>Bil!E114</f>
        <v>0</v>
      </c>
      <c r="E1079" s="57">
        <v>0</v>
      </c>
      <c r="F1079" s="57">
        <v>0</v>
      </c>
      <c r="G1079" s="58">
        <f t="shared" si="34"/>
        <v>0</v>
      </c>
      <c r="H1079" s="58">
        <f t="shared" si="33"/>
        <v>0</v>
      </c>
      <c r="I1079" s="59"/>
    </row>
    <row r="1080" spans="1:9" x14ac:dyDescent="0.2">
      <c r="A1080" s="56">
        <v>152</v>
      </c>
      <c r="B1080" s="57">
        <f>Bil!C115</f>
        <v>104</v>
      </c>
      <c r="C1080" s="57">
        <f>Bil!D115</f>
        <v>0</v>
      </c>
      <c r="D1080" s="57">
        <f>Bil!E115</f>
        <v>0</v>
      </c>
      <c r="E1080" s="57">
        <v>0</v>
      </c>
      <c r="F1080" s="57">
        <v>0</v>
      </c>
      <c r="G1080" s="58">
        <f t="shared" si="34"/>
        <v>0</v>
      </c>
      <c r="H1080" s="58">
        <f t="shared" si="33"/>
        <v>0</v>
      </c>
      <c r="I1080" s="59"/>
    </row>
    <row r="1081" spans="1:9" x14ac:dyDescent="0.2">
      <c r="A1081" s="56">
        <v>152</v>
      </c>
      <c r="B1081" s="57">
        <f>Bil!C116</f>
        <v>105</v>
      </c>
      <c r="C1081" s="57">
        <f>Bil!D116</f>
        <v>0</v>
      </c>
      <c r="D1081" s="57">
        <f>Bil!E116</f>
        <v>0</v>
      </c>
      <c r="E1081" s="57">
        <v>0</v>
      </c>
      <c r="F1081" s="57">
        <v>0</v>
      </c>
      <c r="G1081" s="58">
        <f t="shared" si="34"/>
        <v>0</v>
      </c>
      <c r="H1081" s="58">
        <f t="shared" si="33"/>
        <v>0</v>
      </c>
      <c r="I1081" s="59"/>
    </row>
    <row r="1082" spans="1:9" x14ac:dyDescent="0.2">
      <c r="A1082" s="56">
        <v>152</v>
      </c>
      <c r="B1082" s="57">
        <f>Bil!C117</f>
        <v>106</v>
      </c>
      <c r="C1082" s="57">
        <f>Bil!D117</f>
        <v>0</v>
      </c>
      <c r="D1082" s="57">
        <f>Bil!E117</f>
        <v>0</v>
      </c>
      <c r="E1082" s="57">
        <v>0</v>
      </c>
      <c r="F1082" s="57">
        <v>0</v>
      </c>
      <c r="G1082" s="58">
        <f t="shared" si="34"/>
        <v>0</v>
      </c>
      <c r="H1082" s="58">
        <f t="shared" si="33"/>
        <v>0</v>
      </c>
      <c r="I1082" s="59"/>
    </row>
    <row r="1083" spans="1:9" x14ac:dyDescent="0.2">
      <c r="A1083" s="56">
        <v>152</v>
      </c>
      <c r="B1083" s="57">
        <f>Bil!C118</f>
        <v>107</v>
      </c>
      <c r="C1083" s="57">
        <f>Bil!D118</f>
        <v>0</v>
      </c>
      <c r="D1083" s="57">
        <f>Bil!E118</f>
        <v>0</v>
      </c>
      <c r="E1083" s="57">
        <v>0</v>
      </c>
      <c r="F1083" s="57">
        <v>0</v>
      </c>
      <c r="G1083" s="58">
        <f t="shared" si="34"/>
        <v>0</v>
      </c>
      <c r="H1083" s="58">
        <f t="shared" si="33"/>
        <v>0</v>
      </c>
      <c r="I1083" s="59"/>
    </row>
    <row r="1084" spans="1:9" x14ac:dyDescent="0.2">
      <c r="A1084" s="56">
        <v>152</v>
      </c>
      <c r="B1084" s="57">
        <f>Bil!C119</f>
        <v>108</v>
      </c>
      <c r="C1084" s="57">
        <f>Bil!D119</f>
        <v>0</v>
      </c>
      <c r="D1084" s="57">
        <f>Bil!E119</f>
        <v>0</v>
      </c>
      <c r="E1084" s="57">
        <v>0</v>
      </c>
      <c r="F1084" s="57">
        <v>0</v>
      </c>
      <c r="G1084" s="58">
        <f t="shared" si="34"/>
        <v>0</v>
      </c>
      <c r="H1084" s="58">
        <f t="shared" si="33"/>
        <v>0</v>
      </c>
      <c r="I1084" s="59"/>
    </row>
    <row r="1085" spans="1:9" x14ac:dyDescent="0.2">
      <c r="A1085" s="56">
        <v>152</v>
      </c>
      <c r="B1085" s="57">
        <f>Bil!C120</f>
        <v>109</v>
      </c>
      <c r="C1085" s="57">
        <f>Bil!D120</f>
        <v>0</v>
      </c>
      <c r="D1085" s="57">
        <f>Bil!E120</f>
        <v>0</v>
      </c>
      <c r="E1085" s="57">
        <v>0</v>
      </c>
      <c r="F1085" s="57">
        <v>0</v>
      </c>
      <c r="G1085" s="58">
        <f t="shared" si="34"/>
        <v>0</v>
      </c>
      <c r="H1085" s="58">
        <f t="shared" si="33"/>
        <v>0</v>
      </c>
      <c r="I1085" s="59"/>
    </row>
    <row r="1086" spans="1:9" x14ac:dyDescent="0.2">
      <c r="A1086" s="56">
        <v>152</v>
      </c>
      <c r="B1086" s="57">
        <f>Bil!C121</f>
        <v>110</v>
      </c>
      <c r="C1086" s="57">
        <f>Bil!D121</f>
        <v>0</v>
      </c>
      <c r="D1086" s="57">
        <f>Bil!E121</f>
        <v>0</v>
      </c>
      <c r="E1086" s="57">
        <v>0</v>
      </c>
      <c r="F1086" s="57">
        <v>0</v>
      </c>
      <c r="G1086" s="58">
        <f t="shared" si="34"/>
        <v>0</v>
      </c>
      <c r="H1086" s="58">
        <f t="shared" si="33"/>
        <v>0</v>
      </c>
      <c r="I1086" s="59"/>
    </row>
    <row r="1087" spans="1:9" x14ac:dyDescent="0.2">
      <c r="A1087" s="56">
        <v>152</v>
      </c>
      <c r="B1087" s="57">
        <f>Bil!C122</f>
        <v>111</v>
      </c>
      <c r="C1087" s="57">
        <f>Bil!D122</f>
        <v>0</v>
      </c>
      <c r="D1087" s="57">
        <f>Bil!E122</f>
        <v>0</v>
      </c>
      <c r="E1087" s="57">
        <v>0</v>
      </c>
      <c r="F1087" s="57">
        <v>0</v>
      </c>
      <c r="G1087" s="58">
        <f t="shared" si="34"/>
        <v>0</v>
      </c>
      <c r="H1087" s="58">
        <f t="shared" si="33"/>
        <v>0</v>
      </c>
      <c r="I1087" s="59"/>
    </row>
    <row r="1088" spans="1:9" x14ac:dyDescent="0.2">
      <c r="A1088" s="56">
        <v>152</v>
      </c>
      <c r="B1088" s="57">
        <f>Bil!C123</f>
        <v>112</v>
      </c>
      <c r="C1088" s="57">
        <f>Bil!D123</f>
        <v>0</v>
      </c>
      <c r="D1088" s="57">
        <f>Bil!E123</f>
        <v>0</v>
      </c>
      <c r="E1088" s="57">
        <v>0</v>
      </c>
      <c r="F1088" s="57">
        <v>0</v>
      </c>
      <c r="G1088" s="58">
        <f t="shared" si="34"/>
        <v>0</v>
      </c>
      <c r="H1088" s="58">
        <f t="shared" si="33"/>
        <v>0</v>
      </c>
      <c r="I1088" s="59"/>
    </row>
    <row r="1089" spans="1:9" x14ac:dyDescent="0.2">
      <c r="A1089" s="56">
        <v>152</v>
      </c>
      <c r="B1089" s="57">
        <f>Bil!C124</f>
        <v>113</v>
      </c>
      <c r="C1089" s="57">
        <f>Bil!D124</f>
        <v>0</v>
      </c>
      <c r="D1089" s="57">
        <f>Bil!E124</f>
        <v>0</v>
      </c>
      <c r="E1089" s="57">
        <v>0</v>
      </c>
      <c r="F1089" s="57">
        <v>0</v>
      </c>
      <c r="G1089" s="58">
        <f t="shared" si="34"/>
        <v>0</v>
      </c>
      <c r="H1089" s="58">
        <f t="shared" si="33"/>
        <v>0</v>
      </c>
      <c r="I1089" s="59"/>
    </row>
    <row r="1090" spans="1:9" x14ac:dyDescent="0.2">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
      <c r="A1091" s="56">
        <v>152</v>
      </c>
      <c r="B1091" s="57">
        <f>Bil!C126</f>
        <v>115</v>
      </c>
      <c r="C1091" s="57">
        <f>Bil!D126</f>
        <v>0</v>
      </c>
      <c r="D1091" s="57">
        <f>Bil!E126</f>
        <v>0</v>
      </c>
      <c r="E1091" s="57">
        <v>0</v>
      </c>
      <c r="F1091" s="57">
        <v>0</v>
      </c>
      <c r="G1091" s="58">
        <f t="shared" si="34"/>
        <v>0</v>
      </c>
      <c r="H1091" s="58">
        <f t="shared" si="35"/>
        <v>0</v>
      </c>
      <c r="I1091" s="59"/>
    </row>
    <row r="1092" spans="1:9" x14ac:dyDescent="0.2">
      <c r="A1092" s="56">
        <v>152</v>
      </c>
      <c r="B1092" s="57">
        <f>Bil!C127</f>
        <v>116</v>
      </c>
      <c r="C1092" s="57">
        <f>Bil!D127</f>
        <v>0</v>
      </c>
      <c r="D1092" s="57">
        <f>Bil!E127</f>
        <v>0</v>
      </c>
      <c r="E1092" s="57">
        <v>0</v>
      </c>
      <c r="F1092" s="57">
        <v>0</v>
      </c>
      <c r="G1092" s="58">
        <f t="shared" si="34"/>
        <v>0</v>
      </c>
      <c r="H1092" s="58">
        <f t="shared" si="35"/>
        <v>0</v>
      </c>
      <c r="I1092" s="59"/>
    </row>
    <row r="1093" spans="1:9" x14ac:dyDescent="0.2">
      <c r="A1093" s="56">
        <v>152</v>
      </c>
      <c r="B1093" s="57">
        <f>Bil!C128</f>
        <v>117</v>
      </c>
      <c r="C1093" s="57">
        <f>Bil!D128</f>
        <v>0</v>
      </c>
      <c r="D1093" s="57">
        <f>Bil!E128</f>
        <v>0</v>
      </c>
      <c r="E1093" s="57">
        <v>0</v>
      </c>
      <c r="F1093" s="57">
        <v>0</v>
      </c>
      <c r="G1093" s="58">
        <f t="shared" si="34"/>
        <v>0</v>
      </c>
      <c r="H1093" s="58">
        <f t="shared" si="35"/>
        <v>0</v>
      </c>
      <c r="I1093" s="59"/>
    </row>
    <row r="1094" spans="1:9" x14ac:dyDescent="0.2">
      <c r="A1094" s="56">
        <v>152</v>
      </c>
      <c r="B1094" s="57">
        <f>Bil!C129</f>
        <v>118</v>
      </c>
      <c r="C1094" s="57">
        <f>Bil!D129</f>
        <v>0</v>
      </c>
      <c r="D1094" s="57">
        <f>Bil!E129</f>
        <v>0</v>
      </c>
      <c r="E1094" s="57">
        <v>0</v>
      </c>
      <c r="F1094" s="57">
        <v>0</v>
      </c>
      <c r="G1094" s="58">
        <f t="shared" si="34"/>
        <v>0</v>
      </c>
      <c r="H1094" s="58">
        <f t="shared" si="35"/>
        <v>0</v>
      </c>
      <c r="I1094" s="59"/>
    </row>
    <row r="1095" spans="1:9" x14ac:dyDescent="0.2">
      <c r="A1095" s="56">
        <v>152</v>
      </c>
      <c r="B1095" s="57">
        <f>Bil!C130</f>
        <v>119</v>
      </c>
      <c r="C1095" s="57">
        <f>Bil!D130</f>
        <v>0</v>
      </c>
      <c r="D1095" s="57">
        <f>Bil!E130</f>
        <v>0</v>
      </c>
      <c r="E1095" s="57">
        <v>0</v>
      </c>
      <c r="F1095" s="57">
        <v>0</v>
      </c>
      <c r="G1095" s="58">
        <f t="shared" si="34"/>
        <v>0</v>
      </c>
      <c r="H1095" s="58">
        <f t="shared" si="35"/>
        <v>0</v>
      </c>
      <c r="I1095" s="59"/>
    </row>
    <row r="1096" spans="1:9" x14ac:dyDescent="0.2">
      <c r="A1096" s="56">
        <v>152</v>
      </c>
      <c r="B1096" s="57">
        <f>Bil!C131</f>
        <v>120</v>
      </c>
      <c r="C1096" s="57">
        <f>Bil!D131</f>
        <v>0</v>
      </c>
      <c r="D1096" s="57">
        <f>Bil!E131</f>
        <v>0</v>
      </c>
      <c r="E1096" s="57">
        <v>0</v>
      </c>
      <c r="F1096" s="57">
        <v>0</v>
      </c>
      <c r="G1096" s="58">
        <f t="shared" si="34"/>
        <v>0</v>
      </c>
      <c r="H1096" s="58">
        <f t="shared" si="35"/>
        <v>0</v>
      </c>
      <c r="I1096" s="59"/>
    </row>
    <row r="1097" spans="1:9" x14ac:dyDescent="0.2">
      <c r="A1097" s="56">
        <v>152</v>
      </c>
      <c r="B1097" s="57">
        <f>Bil!C132</f>
        <v>121</v>
      </c>
      <c r="C1097" s="57">
        <f>Bil!D132</f>
        <v>0</v>
      </c>
      <c r="D1097" s="57">
        <f>Bil!E132</f>
        <v>0</v>
      </c>
      <c r="E1097" s="57">
        <v>0</v>
      </c>
      <c r="F1097" s="57">
        <v>0</v>
      </c>
      <c r="G1097" s="58">
        <f t="shared" si="34"/>
        <v>0</v>
      </c>
      <c r="H1097" s="58">
        <f t="shared" si="35"/>
        <v>0</v>
      </c>
      <c r="I1097" s="59"/>
    </row>
    <row r="1098" spans="1:9" x14ac:dyDescent="0.2">
      <c r="A1098" s="56">
        <v>152</v>
      </c>
      <c r="B1098" s="57">
        <f>Bil!C133</f>
        <v>122</v>
      </c>
      <c r="C1098" s="57">
        <f>Bil!D133</f>
        <v>0</v>
      </c>
      <c r="D1098" s="57">
        <f>Bil!E133</f>
        <v>0</v>
      </c>
      <c r="E1098" s="57">
        <v>0</v>
      </c>
      <c r="F1098" s="57">
        <v>0</v>
      </c>
      <c r="G1098" s="58">
        <f t="shared" si="34"/>
        <v>0</v>
      </c>
      <c r="H1098" s="58">
        <f t="shared" si="35"/>
        <v>0</v>
      </c>
      <c r="I1098" s="59"/>
    </row>
    <row r="1099" spans="1:9" x14ac:dyDescent="0.2">
      <c r="A1099" s="56">
        <v>152</v>
      </c>
      <c r="B1099" s="57">
        <f>Bil!C134</f>
        <v>123</v>
      </c>
      <c r="C1099" s="57">
        <f>Bil!D134</f>
        <v>0</v>
      </c>
      <c r="D1099" s="57">
        <f>Bil!E134</f>
        <v>0</v>
      </c>
      <c r="E1099" s="57">
        <v>0</v>
      </c>
      <c r="F1099" s="57">
        <v>0</v>
      </c>
      <c r="G1099" s="58">
        <f t="shared" si="34"/>
        <v>0</v>
      </c>
      <c r="H1099" s="58">
        <f t="shared" si="35"/>
        <v>0</v>
      </c>
      <c r="I1099" s="59"/>
    </row>
    <row r="1100" spans="1:9" x14ac:dyDescent="0.2">
      <c r="A1100" s="56">
        <v>152</v>
      </c>
      <c r="B1100" s="57">
        <f>Bil!C135</f>
        <v>124</v>
      </c>
      <c r="C1100" s="57">
        <f>Bil!D135</f>
        <v>0</v>
      </c>
      <c r="D1100" s="57">
        <f>Bil!E135</f>
        <v>0</v>
      </c>
      <c r="E1100" s="57">
        <v>0</v>
      </c>
      <c r="F1100" s="57">
        <v>0</v>
      </c>
      <c r="G1100" s="58">
        <f t="shared" si="34"/>
        <v>0</v>
      </c>
      <c r="H1100" s="58">
        <f t="shared" si="35"/>
        <v>0</v>
      </c>
      <c r="I1100" s="59"/>
    </row>
    <row r="1101" spans="1:9" x14ac:dyDescent="0.2">
      <c r="A1101" s="56">
        <v>152</v>
      </c>
      <c r="B1101" s="57">
        <f>Bil!C136</f>
        <v>125</v>
      </c>
      <c r="C1101" s="57">
        <f>Bil!D136</f>
        <v>0</v>
      </c>
      <c r="D1101" s="57">
        <f>Bil!E136</f>
        <v>0</v>
      </c>
      <c r="E1101" s="57">
        <v>0</v>
      </c>
      <c r="F1101" s="57">
        <v>0</v>
      </c>
      <c r="G1101" s="58">
        <f t="shared" si="34"/>
        <v>0</v>
      </c>
      <c r="H1101" s="58">
        <f t="shared" si="35"/>
        <v>0</v>
      </c>
      <c r="I1101" s="59"/>
    </row>
    <row r="1102" spans="1:9" x14ac:dyDescent="0.2">
      <c r="A1102" s="56">
        <v>152</v>
      </c>
      <c r="B1102" s="57">
        <f>Bil!C137</f>
        <v>126</v>
      </c>
      <c r="C1102" s="57">
        <f>Bil!D137</f>
        <v>0</v>
      </c>
      <c r="D1102" s="57">
        <f>Bil!E137</f>
        <v>0</v>
      </c>
      <c r="E1102" s="57">
        <v>0</v>
      </c>
      <c r="F1102" s="57">
        <v>0</v>
      </c>
      <c r="G1102" s="58">
        <f t="shared" si="34"/>
        <v>0</v>
      </c>
      <c r="H1102" s="58">
        <f t="shared" si="35"/>
        <v>0</v>
      </c>
      <c r="I1102" s="59"/>
    </row>
    <row r="1103" spans="1:9" x14ac:dyDescent="0.2">
      <c r="A1103" s="56">
        <v>152</v>
      </c>
      <c r="B1103" s="57">
        <f>Bil!C138</f>
        <v>127</v>
      </c>
      <c r="C1103" s="57">
        <f>Bil!D138</f>
        <v>0</v>
      </c>
      <c r="D1103" s="57">
        <f>Bil!E138</f>
        <v>0</v>
      </c>
      <c r="E1103" s="57">
        <v>0</v>
      </c>
      <c r="F1103" s="57">
        <v>0</v>
      </c>
      <c r="G1103" s="58">
        <f t="shared" si="34"/>
        <v>0</v>
      </c>
      <c r="H1103" s="58">
        <f t="shared" si="35"/>
        <v>0</v>
      </c>
      <c r="I1103" s="59"/>
    </row>
    <row r="1104" spans="1:9" x14ac:dyDescent="0.2">
      <c r="A1104" s="56">
        <v>152</v>
      </c>
      <c r="B1104" s="57">
        <f>Bil!C139</f>
        <v>128</v>
      </c>
      <c r="C1104" s="57">
        <f>Bil!D139</f>
        <v>0</v>
      </c>
      <c r="D1104" s="57">
        <f>Bil!E139</f>
        <v>0</v>
      </c>
      <c r="E1104" s="57">
        <v>0</v>
      </c>
      <c r="F1104" s="57">
        <v>0</v>
      </c>
      <c r="G1104" s="58">
        <f t="shared" si="34"/>
        <v>0</v>
      </c>
      <c r="H1104" s="58">
        <f t="shared" si="35"/>
        <v>0</v>
      </c>
      <c r="I1104" s="59"/>
    </row>
    <row r="1105" spans="1:9" x14ac:dyDescent="0.2">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x14ac:dyDescent="0.2">
      <c r="A1106" s="56">
        <v>152</v>
      </c>
      <c r="B1106" s="57">
        <f>Bil!C141</f>
        <v>130</v>
      </c>
      <c r="C1106" s="57">
        <f>Bil!D141</f>
        <v>0</v>
      </c>
      <c r="D1106" s="57">
        <f>Bil!E141</f>
        <v>0</v>
      </c>
      <c r="E1106" s="57">
        <v>0</v>
      </c>
      <c r="F1106" s="57">
        <v>0</v>
      </c>
      <c r="G1106" s="58">
        <f t="shared" si="36"/>
        <v>0</v>
      </c>
      <c r="H1106" s="58">
        <f t="shared" si="35"/>
        <v>0</v>
      </c>
      <c r="I1106" s="59"/>
    </row>
    <row r="1107" spans="1:9" x14ac:dyDescent="0.2">
      <c r="A1107" s="56">
        <v>152</v>
      </c>
      <c r="B1107" s="57">
        <f>Bil!C142</f>
        <v>131</v>
      </c>
      <c r="C1107" s="57">
        <f>Bil!D142</f>
        <v>0</v>
      </c>
      <c r="D1107" s="57">
        <f>Bil!E142</f>
        <v>0</v>
      </c>
      <c r="E1107" s="57">
        <v>0</v>
      </c>
      <c r="F1107" s="57">
        <v>0</v>
      </c>
      <c r="G1107" s="58">
        <f t="shared" si="36"/>
        <v>0</v>
      </c>
      <c r="H1107" s="58">
        <f t="shared" si="35"/>
        <v>0</v>
      </c>
      <c r="I1107" s="59"/>
    </row>
    <row r="1108" spans="1:9" x14ac:dyDescent="0.2">
      <c r="A1108" s="56">
        <v>152</v>
      </c>
      <c r="B1108" s="57">
        <f>Bil!C143</f>
        <v>132</v>
      </c>
      <c r="C1108" s="57">
        <f>Bil!D143</f>
        <v>0</v>
      </c>
      <c r="D1108" s="57">
        <f>Bil!E143</f>
        <v>0</v>
      </c>
      <c r="E1108" s="57">
        <v>0</v>
      </c>
      <c r="F1108" s="57">
        <v>0</v>
      </c>
      <c r="G1108" s="58">
        <f t="shared" si="36"/>
        <v>0</v>
      </c>
      <c r="H1108" s="58">
        <f t="shared" si="35"/>
        <v>0</v>
      </c>
      <c r="I1108" s="59"/>
    </row>
    <row r="1109" spans="1:9" x14ac:dyDescent="0.2">
      <c r="A1109" s="56">
        <v>152</v>
      </c>
      <c r="B1109" s="57">
        <f>Bil!C144</f>
        <v>133</v>
      </c>
      <c r="C1109" s="57">
        <f>Bil!D144</f>
        <v>0</v>
      </c>
      <c r="D1109" s="57">
        <f>Bil!E144</f>
        <v>0</v>
      </c>
      <c r="E1109" s="57">
        <v>0</v>
      </c>
      <c r="F1109" s="57">
        <v>0</v>
      </c>
      <c r="G1109" s="58">
        <f t="shared" si="36"/>
        <v>0</v>
      </c>
      <c r="H1109" s="58">
        <f t="shared" si="35"/>
        <v>0</v>
      </c>
      <c r="I1109" s="59"/>
    </row>
    <row r="1110" spans="1:9" x14ac:dyDescent="0.2">
      <c r="A1110" s="56">
        <v>152</v>
      </c>
      <c r="B1110" s="57">
        <f>Bil!C145</f>
        <v>134</v>
      </c>
      <c r="C1110" s="57">
        <f>Bil!D145</f>
        <v>0</v>
      </c>
      <c r="D1110" s="57">
        <f>Bil!E145</f>
        <v>0</v>
      </c>
      <c r="E1110" s="57">
        <v>0</v>
      </c>
      <c r="F1110" s="57">
        <v>0</v>
      </c>
      <c r="G1110" s="58">
        <f t="shared" si="36"/>
        <v>0</v>
      </c>
      <c r="H1110" s="58">
        <f t="shared" si="35"/>
        <v>0</v>
      </c>
      <c r="I1110" s="59"/>
    </row>
    <row r="1111" spans="1:9" x14ac:dyDescent="0.2">
      <c r="A1111" s="56">
        <v>152</v>
      </c>
      <c r="B1111" s="57">
        <f>Bil!C146</f>
        <v>135</v>
      </c>
      <c r="C1111" s="57">
        <f>Bil!D146</f>
        <v>0</v>
      </c>
      <c r="D1111" s="57">
        <f>Bil!E146</f>
        <v>0</v>
      </c>
      <c r="E1111" s="57">
        <v>0</v>
      </c>
      <c r="F1111" s="57">
        <v>0</v>
      </c>
      <c r="G1111" s="58">
        <f t="shared" si="36"/>
        <v>0</v>
      </c>
      <c r="H1111" s="58">
        <f t="shared" si="35"/>
        <v>0</v>
      </c>
      <c r="I1111" s="59"/>
    </row>
    <row r="1112" spans="1:9" x14ac:dyDescent="0.2">
      <c r="A1112" s="56">
        <v>152</v>
      </c>
      <c r="B1112" s="57">
        <f>Bil!C147</f>
        <v>136</v>
      </c>
      <c r="C1112" s="57">
        <f>Bil!D147</f>
        <v>0</v>
      </c>
      <c r="D1112" s="57">
        <f>Bil!E147</f>
        <v>0</v>
      </c>
      <c r="E1112" s="57">
        <v>0</v>
      </c>
      <c r="F1112" s="57">
        <v>0</v>
      </c>
      <c r="G1112" s="58">
        <f t="shared" si="36"/>
        <v>0</v>
      </c>
      <c r="H1112" s="58">
        <f t="shared" si="35"/>
        <v>0</v>
      </c>
      <c r="I1112" s="59"/>
    </row>
    <row r="1113" spans="1:9" x14ac:dyDescent="0.2">
      <c r="A1113" s="56">
        <v>152</v>
      </c>
      <c r="B1113" s="57">
        <f>Bil!C148</f>
        <v>137</v>
      </c>
      <c r="C1113" s="57">
        <f>Bil!D148</f>
        <v>0</v>
      </c>
      <c r="D1113" s="57">
        <f>Bil!E148</f>
        <v>0</v>
      </c>
      <c r="E1113" s="57">
        <v>0</v>
      </c>
      <c r="F1113" s="57">
        <v>0</v>
      </c>
      <c r="G1113" s="58">
        <f t="shared" si="36"/>
        <v>0</v>
      </c>
      <c r="H1113" s="58">
        <f t="shared" si="35"/>
        <v>0</v>
      </c>
      <c r="I1113" s="59"/>
    </row>
    <row r="1114" spans="1:9" x14ac:dyDescent="0.2">
      <c r="A1114" s="56">
        <v>152</v>
      </c>
      <c r="B1114" s="57">
        <f>Bil!C149</f>
        <v>138</v>
      </c>
      <c r="C1114" s="57">
        <f>Bil!D149</f>
        <v>0</v>
      </c>
      <c r="D1114" s="57">
        <f>Bil!E149</f>
        <v>0</v>
      </c>
      <c r="E1114" s="57">
        <v>0</v>
      </c>
      <c r="F1114" s="57">
        <v>0</v>
      </c>
      <c r="G1114" s="58">
        <f t="shared" si="36"/>
        <v>0</v>
      </c>
      <c r="H1114" s="58">
        <f t="shared" si="35"/>
        <v>0</v>
      </c>
      <c r="I1114" s="59"/>
    </row>
    <row r="1115" spans="1:9" x14ac:dyDescent="0.2">
      <c r="A1115" s="56">
        <v>152</v>
      </c>
      <c r="B1115" s="57">
        <f>Bil!C150</f>
        <v>139</v>
      </c>
      <c r="C1115" s="57">
        <f>Bil!D150</f>
        <v>0</v>
      </c>
      <c r="D1115" s="57">
        <f>Bil!E150</f>
        <v>0</v>
      </c>
      <c r="E1115" s="57">
        <v>0</v>
      </c>
      <c r="F1115" s="57">
        <v>0</v>
      </c>
      <c r="G1115" s="58">
        <f t="shared" si="36"/>
        <v>0</v>
      </c>
      <c r="H1115" s="58">
        <f t="shared" si="35"/>
        <v>0</v>
      </c>
      <c r="I1115" s="59"/>
    </row>
    <row r="1116" spans="1:9" x14ac:dyDescent="0.2">
      <c r="A1116" s="56">
        <v>152</v>
      </c>
      <c r="B1116" s="57">
        <f>Bil!C151</f>
        <v>140</v>
      </c>
      <c r="C1116" s="57">
        <f>Bil!D151</f>
        <v>8400</v>
      </c>
      <c r="D1116" s="57">
        <f>Bil!E151</f>
        <v>16000</v>
      </c>
      <c r="E1116" s="57">
        <v>0</v>
      </c>
      <c r="F1116" s="57">
        <v>0</v>
      </c>
      <c r="G1116" s="58">
        <f t="shared" si="36"/>
        <v>5656</v>
      </c>
      <c r="H1116" s="58">
        <f t="shared" si="35"/>
        <v>0</v>
      </c>
      <c r="I1116" s="59"/>
    </row>
    <row r="1117" spans="1:9" x14ac:dyDescent="0.2">
      <c r="A1117" s="56">
        <v>152</v>
      </c>
      <c r="B1117" s="57">
        <f>Bil!C152</f>
        <v>141</v>
      </c>
      <c r="C1117" s="57">
        <f>Bil!D152</f>
        <v>0</v>
      </c>
      <c r="D1117" s="57">
        <f>Bil!E152</f>
        <v>0</v>
      </c>
      <c r="E1117" s="57">
        <v>0</v>
      </c>
      <c r="F1117" s="57">
        <v>0</v>
      </c>
      <c r="G1117" s="58">
        <f t="shared" si="36"/>
        <v>0</v>
      </c>
      <c r="H1117" s="58">
        <f t="shared" si="35"/>
        <v>0</v>
      </c>
      <c r="I1117" s="59"/>
    </row>
    <row r="1118" spans="1:9" x14ac:dyDescent="0.2">
      <c r="A1118" s="56">
        <v>152</v>
      </c>
      <c r="B1118" s="57">
        <f>Bil!C153</f>
        <v>142</v>
      </c>
      <c r="C1118" s="57">
        <f>Bil!D153</f>
        <v>0</v>
      </c>
      <c r="D1118" s="57">
        <f>Bil!E153</f>
        <v>0</v>
      </c>
      <c r="E1118" s="57">
        <v>0</v>
      </c>
      <c r="F1118" s="57">
        <v>0</v>
      </c>
      <c r="G1118" s="58">
        <f t="shared" si="36"/>
        <v>0</v>
      </c>
      <c r="H1118" s="58">
        <f t="shared" si="35"/>
        <v>0</v>
      </c>
      <c r="I1118" s="59"/>
    </row>
    <row r="1119" spans="1:9" x14ac:dyDescent="0.2">
      <c r="A1119" s="56">
        <v>152</v>
      </c>
      <c r="B1119" s="57">
        <f>Bil!C154</f>
        <v>143</v>
      </c>
      <c r="C1119" s="57">
        <f>Bil!D154</f>
        <v>0</v>
      </c>
      <c r="D1119" s="57">
        <f>Bil!E154</f>
        <v>0</v>
      </c>
      <c r="E1119" s="57">
        <v>0</v>
      </c>
      <c r="F1119" s="57">
        <v>0</v>
      </c>
      <c r="G1119" s="58">
        <f t="shared" si="36"/>
        <v>0</v>
      </c>
      <c r="H1119" s="58">
        <f t="shared" si="35"/>
        <v>0</v>
      </c>
      <c r="I1119" s="59"/>
    </row>
    <row r="1120" spans="1:9" x14ac:dyDescent="0.2">
      <c r="A1120" s="56">
        <v>152</v>
      </c>
      <c r="B1120" s="57">
        <f>Bil!C155</f>
        <v>144</v>
      </c>
      <c r="C1120" s="57">
        <f>Bil!D155</f>
        <v>0</v>
      </c>
      <c r="D1120" s="57">
        <f>Bil!E155</f>
        <v>0</v>
      </c>
      <c r="E1120" s="57">
        <v>0</v>
      </c>
      <c r="F1120" s="57">
        <v>0</v>
      </c>
      <c r="G1120" s="58">
        <f t="shared" si="36"/>
        <v>0</v>
      </c>
      <c r="H1120" s="58">
        <f t="shared" si="35"/>
        <v>0</v>
      </c>
      <c r="I1120" s="59"/>
    </row>
    <row r="1121" spans="1:9" x14ac:dyDescent="0.2">
      <c r="A1121" s="56">
        <v>152</v>
      </c>
      <c r="B1121" s="57">
        <f>Bil!C156</f>
        <v>145</v>
      </c>
      <c r="C1121" s="57">
        <f>Bil!D156</f>
        <v>0</v>
      </c>
      <c r="D1121" s="57">
        <f>Bil!E156</f>
        <v>0</v>
      </c>
      <c r="E1121" s="57">
        <v>0</v>
      </c>
      <c r="F1121" s="57">
        <v>0</v>
      </c>
      <c r="G1121" s="58">
        <f t="shared" si="36"/>
        <v>0</v>
      </c>
      <c r="H1121" s="58">
        <f t="shared" si="35"/>
        <v>0</v>
      </c>
      <c r="I1121" s="59"/>
    </row>
    <row r="1122" spans="1:9" x14ac:dyDescent="0.2">
      <c r="A1122" s="56">
        <v>152</v>
      </c>
      <c r="B1122" s="57">
        <f>Bil!C157</f>
        <v>146</v>
      </c>
      <c r="C1122" s="57">
        <f>Bil!D157</f>
        <v>0</v>
      </c>
      <c r="D1122" s="57">
        <f>Bil!E157</f>
        <v>0</v>
      </c>
      <c r="E1122" s="57">
        <v>0</v>
      </c>
      <c r="F1122" s="57">
        <v>0</v>
      </c>
      <c r="G1122" s="58">
        <f t="shared" si="36"/>
        <v>0</v>
      </c>
      <c r="H1122" s="58">
        <f t="shared" si="35"/>
        <v>0</v>
      </c>
      <c r="I1122" s="59"/>
    </row>
    <row r="1123" spans="1:9" x14ac:dyDescent="0.2">
      <c r="A1123" s="56">
        <v>152</v>
      </c>
      <c r="B1123" s="57">
        <f>Bil!C158</f>
        <v>147</v>
      </c>
      <c r="C1123" s="57">
        <f>Bil!D158</f>
        <v>0</v>
      </c>
      <c r="D1123" s="57">
        <f>Bil!E158</f>
        <v>0</v>
      </c>
      <c r="E1123" s="57">
        <v>0</v>
      </c>
      <c r="F1123" s="57">
        <v>0</v>
      </c>
      <c r="G1123" s="58">
        <f t="shared" si="36"/>
        <v>0</v>
      </c>
      <c r="H1123" s="58">
        <f t="shared" si="35"/>
        <v>0</v>
      </c>
      <c r="I1123" s="59"/>
    </row>
    <row r="1124" spans="1:9" x14ac:dyDescent="0.2">
      <c r="A1124" s="56">
        <v>152</v>
      </c>
      <c r="B1124" s="57">
        <f>Bil!C159</f>
        <v>148</v>
      </c>
      <c r="C1124" s="57">
        <f>Bil!D159</f>
        <v>0</v>
      </c>
      <c r="D1124" s="57">
        <f>Bil!E159</f>
        <v>0</v>
      </c>
      <c r="E1124" s="57">
        <v>0</v>
      </c>
      <c r="F1124" s="57">
        <v>0</v>
      </c>
      <c r="G1124" s="58">
        <f t="shared" si="36"/>
        <v>0</v>
      </c>
      <c r="H1124" s="58">
        <f t="shared" si="35"/>
        <v>0</v>
      </c>
      <c r="I1124" s="59"/>
    </row>
    <row r="1125" spans="1:9" x14ac:dyDescent="0.2">
      <c r="A1125" s="56">
        <v>152</v>
      </c>
      <c r="B1125" s="57">
        <f>Bil!C160</f>
        <v>149</v>
      </c>
      <c r="C1125" s="57">
        <f>Bil!D160</f>
        <v>0</v>
      </c>
      <c r="D1125" s="57">
        <f>Bil!E160</f>
        <v>0</v>
      </c>
      <c r="E1125" s="57">
        <v>0</v>
      </c>
      <c r="F1125" s="57">
        <v>0</v>
      </c>
      <c r="G1125" s="58">
        <f t="shared" si="36"/>
        <v>0</v>
      </c>
      <c r="H1125" s="58">
        <f t="shared" si="35"/>
        <v>0</v>
      </c>
      <c r="I1125" s="59"/>
    </row>
    <row r="1126" spans="1:9" x14ac:dyDescent="0.2">
      <c r="A1126" s="56">
        <v>152</v>
      </c>
      <c r="B1126" s="57">
        <f>Bil!C161</f>
        <v>150</v>
      </c>
      <c r="C1126" s="57">
        <f>Bil!D161</f>
        <v>0</v>
      </c>
      <c r="D1126" s="57">
        <f>Bil!E161</f>
        <v>0</v>
      </c>
      <c r="E1126" s="57">
        <v>0</v>
      </c>
      <c r="F1126" s="57">
        <v>0</v>
      </c>
      <c r="G1126" s="58">
        <f t="shared" si="36"/>
        <v>0</v>
      </c>
      <c r="H1126" s="58">
        <f t="shared" si="35"/>
        <v>0</v>
      </c>
      <c r="I1126" s="59"/>
    </row>
    <row r="1127" spans="1:9" x14ac:dyDescent="0.2">
      <c r="A1127" s="56">
        <v>152</v>
      </c>
      <c r="B1127" s="57">
        <f>Bil!C162</f>
        <v>151</v>
      </c>
      <c r="C1127" s="57">
        <f>Bil!D162</f>
        <v>0</v>
      </c>
      <c r="D1127" s="57">
        <f>Bil!E162</f>
        <v>0</v>
      </c>
      <c r="E1127" s="57">
        <v>0</v>
      </c>
      <c r="F1127" s="57">
        <v>0</v>
      </c>
      <c r="G1127" s="58">
        <f t="shared" si="36"/>
        <v>0</v>
      </c>
      <c r="H1127" s="58">
        <f t="shared" si="35"/>
        <v>0</v>
      </c>
      <c r="I1127" s="59"/>
    </row>
    <row r="1128" spans="1:9" x14ac:dyDescent="0.2">
      <c r="A1128" s="56">
        <v>152</v>
      </c>
      <c r="B1128" s="57">
        <f>Bil!C163</f>
        <v>152</v>
      </c>
      <c r="C1128" s="57">
        <f>Bil!D163</f>
        <v>8400</v>
      </c>
      <c r="D1128" s="57">
        <f>Bil!E163</f>
        <v>16000</v>
      </c>
      <c r="E1128" s="57">
        <v>0</v>
      </c>
      <c r="F1128" s="57">
        <v>0</v>
      </c>
      <c r="G1128" s="58">
        <f t="shared" si="36"/>
        <v>6140.8</v>
      </c>
      <c r="H1128" s="58">
        <f t="shared" si="35"/>
        <v>0</v>
      </c>
      <c r="I1128" s="59"/>
    </row>
    <row r="1129" spans="1:9" x14ac:dyDescent="0.2">
      <c r="A1129" s="56">
        <v>152</v>
      </c>
      <c r="B1129" s="57">
        <f>Bil!C164</f>
        <v>153</v>
      </c>
      <c r="C1129" s="57">
        <f>Bil!D164</f>
        <v>0</v>
      </c>
      <c r="D1129" s="57">
        <f>Bil!E164</f>
        <v>0</v>
      </c>
      <c r="E1129" s="57">
        <v>0</v>
      </c>
      <c r="F1129" s="57">
        <v>0</v>
      </c>
      <c r="G1129" s="58">
        <f t="shared" si="36"/>
        <v>0</v>
      </c>
      <c r="H1129" s="58">
        <f t="shared" si="35"/>
        <v>0</v>
      </c>
      <c r="I1129" s="59"/>
    </row>
    <row r="1130" spans="1:9" x14ac:dyDescent="0.2">
      <c r="A1130" s="56">
        <v>152</v>
      </c>
      <c r="B1130" s="57">
        <f>Bil!C165</f>
        <v>154</v>
      </c>
      <c r="C1130" s="57">
        <f>Bil!D165</f>
        <v>0</v>
      </c>
      <c r="D1130" s="57">
        <f>Bil!E165</f>
        <v>0</v>
      </c>
      <c r="E1130" s="57">
        <v>0</v>
      </c>
      <c r="F1130" s="57">
        <v>0</v>
      </c>
      <c r="G1130" s="58">
        <f t="shared" si="36"/>
        <v>0</v>
      </c>
      <c r="H1130" s="58">
        <f t="shared" si="35"/>
        <v>0</v>
      </c>
      <c r="I1130" s="59"/>
    </row>
    <row r="1131" spans="1:9" x14ac:dyDescent="0.2">
      <c r="A1131" s="56">
        <v>152</v>
      </c>
      <c r="B1131" s="57">
        <f>Bil!C166</f>
        <v>155</v>
      </c>
      <c r="C1131" s="57">
        <f>Bil!D166</f>
        <v>0</v>
      </c>
      <c r="D1131" s="57">
        <f>Bil!E166</f>
        <v>0</v>
      </c>
      <c r="E1131" s="57">
        <v>0</v>
      </c>
      <c r="F1131" s="57">
        <v>0</v>
      </c>
      <c r="G1131" s="58">
        <f t="shared" si="36"/>
        <v>0</v>
      </c>
      <c r="H1131" s="58">
        <f t="shared" si="35"/>
        <v>0</v>
      </c>
      <c r="I1131" s="59"/>
    </row>
    <row r="1132" spans="1:9" x14ac:dyDescent="0.2">
      <c r="A1132" s="56">
        <v>152</v>
      </c>
      <c r="B1132" s="57">
        <f>Bil!C167</f>
        <v>156</v>
      </c>
      <c r="C1132" s="57">
        <f>Bil!D167</f>
        <v>0</v>
      </c>
      <c r="D1132" s="57">
        <f>Bil!E167</f>
        <v>0</v>
      </c>
      <c r="E1132" s="57">
        <v>0</v>
      </c>
      <c r="F1132" s="57">
        <v>0</v>
      </c>
      <c r="G1132" s="58">
        <f t="shared" si="36"/>
        <v>0</v>
      </c>
      <c r="H1132" s="58">
        <f t="shared" si="35"/>
        <v>0</v>
      </c>
      <c r="I1132" s="59"/>
    </row>
    <row r="1133" spans="1:9" x14ac:dyDescent="0.2">
      <c r="A1133" s="56">
        <v>152</v>
      </c>
      <c r="B1133" s="57">
        <f>Bil!C168</f>
        <v>157</v>
      </c>
      <c r="C1133" s="57">
        <f>Bil!D168</f>
        <v>9557</v>
      </c>
      <c r="D1133" s="57">
        <f>Bil!E168</f>
        <v>8779</v>
      </c>
      <c r="E1133" s="57">
        <v>0</v>
      </c>
      <c r="F1133" s="57">
        <v>0</v>
      </c>
      <c r="G1133" s="58">
        <f t="shared" si="36"/>
        <v>4257.0550000000003</v>
      </c>
      <c r="H1133" s="58">
        <f t="shared" si="35"/>
        <v>0</v>
      </c>
      <c r="I1133" s="59"/>
    </row>
    <row r="1134" spans="1:9" x14ac:dyDescent="0.2">
      <c r="A1134" s="56">
        <v>152</v>
      </c>
      <c r="B1134" s="57">
        <f>Bil!C169</f>
        <v>158</v>
      </c>
      <c r="C1134" s="57">
        <f>Bil!D169</f>
        <v>286581</v>
      </c>
      <c r="D1134" s="57">
        <f>Bil!E169</f>
        <v>293995</v>
      </c>
      <c r="E1134" s="57">
        <v>0</v>
      </c>
      <c r="F1134" s="57">
        <v>0</v>
      </c>
      <c r="G1134" s="58">
        <f t="shared" si="36"/>
        <v>138182.21799999999</v>
      </c>
      <c r="H1134" s="58">
        <f t="shared" si="35"/>
        <v>0</v>
      </c>
      <c r="I1134" s="59"/>
    </row>
    <row r="1135" spans="1:9" x14ac:dyDescent="0.2">
      <c r="A1135" s="56">
        <v>152</v>
      </c>
      <c r="B1135" s="57">
        <f>Bil!C170</f>
        <v>159</v>
      </c>
      <c r="C1135" s="57">
        <f>Bil!D170</f>
        <v>0</v>
      </c>
      <c r="D1135" s="57">
        <f>Bil!E170</f>
        <v>0</v>
      </c>
      <c r="E1135" s="57">
        <v>0</v>
      </c>
      <c r="F1135" s="57">
        <v>0</v>
      </c>
      <c r="G1135" s="58">
        <f t="shared" si="36"/>
        <v>0</v>
      </c>
      <c r="H1135" s="58">
        <f t="shared" si="35"/>
        <v>0</v>
      </c>
      <c r="I1135" s="59"/>
    </row>
    <row r="1136" spans="1:9" x14ac:dyDescent="0.2">
      <c r="A1136" s="56">
        <v>152</v>
      </c>
      <c r="B1136" s="57">
        <f>Bil!C171</f>
        <v>160</v>
      </c>
      <c r="C1136" s="57">
        <f>Bil!D171</f>
        <v>0</v>
      </c>
      <c r="D1136" s="57">
        <f>Bil!E171</f>
        <v>0</v>
      </c>
      <c r="E1136" s="57">
        <v>0</v>
      </c>
      <c r="F1136" s="57">
        <v>0</v>
      </c>
      <c r="G1136" s="58">
        <f t="shared" si="36"/>
        <v>0</v>
      </c>
      <c r="H1136" s="58">
        <f t="shared" si="35"/>
        <v>0</v>
      </c>
      <c r="I1136" s="59"/>
    </row>
    <row r="1137" spans="1:9" x14ac:dyDescent="0.2">
      <c r="A1137" s="56">
        <v>152</v>
      </c>
      <c r="B1137" s="57">
        <f>Bil!C172</f>
        <v>161</v>
      </c>
      <c r="C1137" s="57">
        <f>Bil!D172</f>
        <v>286581</v>
      </c>
      <c r="D1137" s="57">
        <f>Bil!E172</f>
        <v>293995</v>
      </c>
      <c r="E1137" s="57">
        <v>0</v>
      </c>
      <c r="F1137" s="57">
        <v>0</v>
      </c>
      <c r="G1137" s="58">
        <f t="shared" si="36"/>
        <v>140805.93100000001</v>
      </c>
      <c r="H1137" s="58">
        <f t="shared" si="35"/>
        <v>0</v>
      </c>
      <c r="I1137" s="59"/>
    </row>
    <row r="1138" spans="1:9" x14ac:dyDescent="0.2">
      <c r="A1138" s="56">
        <v>152</v>
      </c>
      <c r="B1138" s="57">
        <f>Bil!C173</f>
        <v>162</v>
      </c>
      <c r="C1138" s="57">
        <f>Bil!D173</f>
        <v>4305093</v>
      </c>
      <c r="D1138" s="57">
        <f>Bil!E173</f>
        <v>4540935</v>
      </c>
      <c r="E1138" s="57">
        <v>0</v>
      </c>
      <c r="F1138" s="57">
        <v>0</v>
      </c>
      <c r="G1138" s="58">
        <f t="shared" si="36"/>
        <v>2168688.0060000001</v>
      </c>
      <c r="H1138" s="58">
        <f t="shared" si="35"/>
        <v>0</v>
      </c>
      <c r="I1138" s="59"/>
    </row>
    <row r="1139" spans="1:9" x14ac:dyDescent="0.2">
      <c r="A1139" s="56">
        <v>152</v>
      </c>
      <c r="B1139" s="57">
        <f>Bil!C174</f>
        <v>163</v>
      </c>
      <c r="C1139" s="57">
        <f>Bil!D174</f>
        <v>337386</v>
      </c>
      <c r="D1139" s="57">
        <f>Bil!E174</f>
        <v>344976</v>
      </c>
      <c r="E1139" s="57">
        <v>0</v>
      </c>
      <c r="F1139" s="57">
        <v>0</v>
      </c>
      <c r="G1139" s="58">
        <f t="shared" si="36"/>
        <v>167456.09400000001</v>
      </c>
      <c r="H1139" s="58">
        <f t="shared" si="35"/>
        <v>0</v>
      </c>
      <c r="I1139" s="59"/>
    </row>
    <row r="1140" spans="1:9" x14ac:dyDescent="0.2">
      <c r="A1140" s="56">
        <v>152</v>
      </c>
      <c r="B1140" s="57">
        <f>Bil!C175</f>
        <v>164</v>
      </c>
      <c r="C1140" s="57">
        <f>Bil!D175</f>
        <v>337386</v>
      </c>
      <c r="D1140" s="57">
        <f>Bil!E175</f>
        <v>344976</v>
      </c>
      <c r="E1140" s="57">
        <v>0</v>
      </c>
      <c r="F1140" s="57">
        <v>0</v>
      </c>
      <c r="G1140" s="58">
        <f t="shared" si="36"/>
        <v>168483.43200000003</v>
      </c>
      <c r="H1140" s="58">
        <f t="shared" si="35"/>
        <v>0</v>
      </c>
      <c r="I1140" s="59"/>
    </row>
    <row r="1141" spans="1:9" x14ac:dyDescent="0.2">
      <c r="A1141" s="56">
        <v>152</v>
      </c>
      <c r="B1141" s="57">
        <f>Bil!C176</f>
        <v>165</v>
      </c>
      <c r="C1141" s="57">
        <f>Bil!D176</f>
        <v>249859</v>
      </c>
      <c r="D1141" s="57">
        <f>Bil!E176</f>
        <v>250591</v>
      </c>
      <c r="E1141" s="57">
        <v>0</v>
      </c>
      <c r="F1141" s="57">
        <v>0</v>
      </c>
      <c r="G1141" s="58">
        <f t="shared" si="36"/>
        <v>123921.765</v>
      </c>
      <c r="H1141" s="58">
        <f t="shared" si="35"/>
        <v>0</v>
      </c>
      <c r="I1141" s="59"/>
    </row>
    <row r="1142" spans="1:9" x14ac:dyDescent="0.2">
      <c r="A1142" s="56">
        <v>152</v>
      </c>
      <c r="B1142" s="57">
        <f>Bil!C177</f>
        <v>166</v>
      </c>
      <c r="C1142" s="57">
        <f>Bil!D177</f>
        <v>41452</v>
      </c>
      <c r="D1142" s="57">
        <f>Bil!E177</f>
        <v>43328</v>
      </c>
      <c r="E1142" s="57">
        <v>0</v>
      </c>
      <c r="F1142" s="57">
        <v>0</v>
      </c>
      <c r="G1142" s="58">
        <f t="shared" si="36"/>
        <v>21265.928</v>
      </c>
      <c r="H1142" s="58">
        <f t="shared" si="35"/>
        <v>0</v>
      </c>
      <c r="I1142" s="59"/>
    </row>
    <row r="1143" spans="1:9" x14ac:dyDescent="0.2">
      <c r="A1143" s="56">
        <v>152</v>
      </c>
      <c r="B1143" s="57">
        <f>Bil!C178</f>
        <v>167</v>
      </c>
      <c r="C1143" s="57">
        <f>Bil!D178</f>
        <v>0</v>
      </c>
      <c r="D1143" s="57">
        <f>Bil!E178</f>
        <v>0</v>
      </c>
      <c r="E1143" s="57">
        <v>0</v>
      </c>
      <c r="F1143" s="57">
        <v>0</v>
      </c>
      <c r="G1143" s="58">
        <f t="shared" si="36"/>
        <v>0</v>
      </c>
      <c r="H1143" s="58">
        <f t="shared" si="35"/>
        <v>0</v>
      </c>
      <c r="I1143" s="59"/>
    </row>
    <row r="1144" spans="1:9" x14ac:dyDescent="0.2">
      <c r="A1144" s="56">
        <v>152</v>
      </c>
      <c r="B1144" s="57">
        <f>Bil!C179</f>
        <v>168</v>
      </c>
      <c r="C1144" s="57">
        <f>Bil!D179</f>
        <v>0</v>
      </c>
      <c r="D1144" s="57">
        <f>Bil!E179</f>
        <v>0</v>
      </c>
      <c r="E1144" s="57">
        <v>0</v>
      </c>
      <c r="F1144" s="57">
        <v>0</v>
      </c>
      <c r="G1144" s="58">
        <f t="shared" si="36"/>
        <v>0</v>
      </c>
      <c r="H1144" s="58">
        <f t="shared" si="35"/>
        <v>0</v>
      </c>
      <c r="I1144" s="59"/>
    </row>
    <row r="1145" spans="1:9" x14ac:dyDescent="0.2">
      <c r="A1145" s="56">
        <v>152</v>
      </c>
      <c r="B1145" s="57">
        <f>Bil!C180</f>
        <v>169</v>
      </c>
      <c r="C1145" s="57">
        <f>Bil!D180</f>
        <v>0</v>
      </c>
      <c r="D1145" s="57">
        <f>Bil!E180</f>
        <v>0</v>
      </c>
      <c r="E1145" s="57">
        <v>0</v>
      </c>
      <c r="F1145" s="57">
        <v>0</v>
      </c>
      <c r="G1145" s="58">
        <f t="shared" si="36"/>
        <v>0</v>
      </c>
      <c r="H1145" s="58">
        <f t="shared" si="35"/>
        <v>0</v>
      </c>
      <c r="I1145" s="59"/>
    </row>
    <row r="1146" spans="1:9" x14ac:dyDescent="0.2">
      <c r="A1146" s="56">
        <v>152</v>
      </c>
      <c r="B1146" s="57">
        <f>Bil!C181</f>
        <v>170</v>
      </c>
      <c r="C1146" s="57">
        <f>Bil!D181</f>
        <v>0</v>
      </c>
      <c r="D1146" s="57">
        <f>Bil!E181</f>
        <v>0</v>
      </c>
      <c r="E1146" s="57">
        <v>0</v>
      </c>
      <c r="F1146" s="57">
        <v>0</v>
      </c>
      <c r="G1146" s="58">
        <f t="shared" si="36"/>
        <v>0</v>
      </c>
      <c r="H1146" s="58">
        <f t="shared" si="35"/>
        <v>0</v>
      </c>
      <c r="I1146" s="59"/>
    </row>
    <row r="1147" spans="1:9" x14ac:dyDescent="0.2">
      <c r="A1147" s="56">
        <v>152</v>
      </c>
      <c r="B1147" s="57">
        <f>Bil!C182</f>
        <v>171</v>
      </c>
      <c r="C1147" s="57">
        <f>Bil!D182</f>
        <v>0</v>
      </c>
      <c r="D1147" s="57">
        <f>Bil!E182</f>
        <v>0</v>
      </c>
      <c r="E1147" s="57">
        <v>0</v>
      </c>
      <c r="F1147" s="57">
        <v>0</v>
      </c>
      <c r="G1147" s="58">
        <f t="shared" si="36"/>
        <v>0</v>
      </c>
      <c r="H1147" s="58">
        <f t="shared" si="35"/>
        <v>0</v>
      </c>
      <c r="I1147" s="59"/>
    </row>
    <row r="1148" spans="1:9" x14ac:dyDescent="0.2">
      <c r="A1148" s="56">
        <v>152</v>
      </c>
      <c r="B1148" s="57">
        <f>Bil!C183</f>
        <v>172</v>
      </c>
      <c r="C1148" s="57">
        <f>Bil!D183</f>
        <v>0</v>
      </c>
      <c r="D1148" s="57">
        <f>Bil!E183</f>
        <v>75</v>
      </c>
      <c r="E1148" s="57">
        <v>0</v>
      </c>
      <c r="F1148" s="57">
        <v>0</v>
      </c>
      <c r="G1148" s="58">
        <f t="shared" si="36"/>
        <v>25.799999999999997</v>
      </c>
      <c r="H1148" s="58">
        <f t="shared" si="35"/>
        <v>0</v>
      </c>
      <c r="I1148" s="59"/>
    </row>
    <row r="1149" spans="1:9" x14ac:dyDescent="0.2">
      <c r="A1149" s="56">
        <v>152</v>
      </c>
      <c r="B1149" s="57">
        <f>Bil!C184</f>
        <v>173</v>
      </c>
      <c r="C1149" s="57">
        <f>Bil!D184</f>
        <v>0</v>
      </c>
      <c r="D1149" s="57">
        <f>Bil!E184</f>
        <v>0</v>
      </c>
      <c r="E1149" s="57">
        <v>0</v>
      </c>
      <c r="F1149" s="57">
        <v>0</v>
      </c>
      <c r="G1149" s="58">
        <f t="shared" si="36"/>
        <v>0</v>
      </c>
      <c r="H1149" s="58">
        <f t="shared" si="35"/>
        <v>0</v>
      </c>
      <c r="I1149" s="59"/>
    </row>
    <row r="1150" spans="1:9" x14ac:dyDescent="0.2">
      <c r="A1150" s="56">
        <v>152</v>
      </c>
      <c r="B1150" s="57">
        <f>Bil!C185</f>
        <v>174</v>
      </c>
      <c r="C1150" s="57">
        <f>Bil!D185</f>
        <v>46075</v>
      </c>
      <c r="D1150" s="57">
        <f>Bil!E185</f>
        <v>50982</v>
      </c>
      <c r="E1150" s="57">
        <v>0</v>
      </c>
      <c r="F1150" s="57">
        <v>0</v>
      </c>
      <c r="G1150" s="58">
        <f t="shared" si="36"/>
        <v>25758.785999999996</v>
      </c>
      <c r="H1150" s="58">
        <f t="shared" si="35"/>
        <v>0</v>
      </c>
      <c r="I1150" s="59"/>
    </row>
    <row r="1151" spans="1:9" x14ac:dyDescent="0.2">
      <c r="A1151" s="56">
        <v>152</v>
      </c>
      <c r="B1151" s="57">
        <f>Bil!C186</f>
        <v>175</v>
      </c>
      <c r="C1151" s="57">
        <f>Bil!D186</f>
        <v>0</v>
      </c>
      <c r="D1151" s="57">
        <f>Bil!E186</f>
        <v>0</v>
      </c>
      <c r="E1151" s="57">
        <v>0</v>
      </c>
      <c r="F1151" s="57">
        <v>0</v>
      </c>
      <c r="G1151" s="58">
        <f t="shared" si="36"/>
        <v>0</v>
      </c>
      <c r="H1151" s="58">
        <f t="shared" si="35"/>
        <v>0</v>
      </c>
      <c r="I1151" s="59"/>
    </row>
    <row r="1152" spans="1:9" x14ac:dyDescent="0.2">
      <c r="A1152" s="56">
        <v>152</v>
      </c>
      <c r="B1152" s="57">
        <f>Bil!C187</f>
        <v>176</v>
      </c>
      <c r="C1152" s="57">
        <f>Bil!D187</f>
        <v>0</v>
      </c>
      <c r="D1152" s="57">
        <f>Bil!E187</f>
        <v>0</v>
      </c>
      <c r="E1152" s="57">
        <v>0</v>
      </c>
      <c r="F1152" s="57">
        <v>0</v>
      </c>
      <c r="G1152" s="58">
        <f t="shared" si="36"/>
        <v>0</v>
      </c>
      <c r="H1152" s="58">
        <f t="shared" si="35"/>
        <v>0</v>
      </c>
      <c r="I1152" s="59"/>
    </row>
    <row r="1153" spans="1:9" x14ac:dyDescent="0.2">
      <c r="A1153" s="56">
        <v>152</v>
      </c>
      <c r="B1153" s="57">
        <f>Bil!C188</f>
        <v>177</v>
      </c>
      <c r="C1153" s="57">
        <f>Bil!D188</f>
        <v>0</v>
      </c>
      <c r="D1153" s="57">
        <f>Bil!E188</f>
        <v>0</v>
      </c>
      <c r="E1153" s="57">
        <v>0</v>
      </c>
      <c r="F1153" s="57">
        <v>0</v>
      </c>
      <c r="G1153" s="58">
        <f t="shared" si="36"/>
        <v>0</v>
      </c>
      <c r="H1153" s="58">
        <f t="shared" si="35"/>
        <v>0</v>
      </c>
      <c r="I1153" s="59"/>
    </row>
    <row r="1154" spans="1:9" x14ac:dyDescent="0.2">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
      <c r="A1155" s="56">
        <v>152</v>
      </c>
      <c r="B1155" s="57">
        <f>Bil!C190</f>
        <v>179</v>
      </c>
      <c r="C1155" s="57">
        <f>Bil!D190</f>
        <v>0</v>
      </c>
      <c r="D1155" s="57">
        <f>Bil!E190</f>
        <v>0</v>
      </c>
      <c r="E1155" s="57">
        <v>0</v>
      </c>
      <c r="F1155" s="57">
        <v>0</v>
      </c>
      <c r="G1155" s="58">
        <f t="shared" si="36"/>
        <v>0</v>
      </c>
      <c r="H1155" s="58">
        <f t="shared" si="37"/>
        <v>0</v>
      </c>
      <c r="I1155" s="59"/>
    </row>
    <row r="1156" spans="1:9" x14ac:dyDescent="0.2">
      <c r="A1156" s="56">
        <v>152</v>
      </c>
      <c r="B1156" s="57">
        <f>Bil!C191</f>
        <v>180</v>
      </c>
      <c r="C1156" s="57">
        <f>Bil!D191</f>
        <v>0</v>
      </c>
      <c r="D1156" s="57">
        <f>Bil!E191</f>
        <v>0</v>
      </c>
      <c r="E1156" s="57">
        <v>0</v>
      </c>
      <c r="F1156" s="57">
        <v>0</v>
      </c>
      <c r="G1156" s="58">
        <f t="shared" si="36"/>
        <v>0</v>
      </c>
      <c r="H1156" s="58">
        <f t="shared" si="37"/>
        <v>0</v>
      </c>
      <c r="I1156" s="59"/>
    </row>
    <row r="1157" spans="1:9" x14ac:dyDescent="0.2">
      <c r="A1157" s="56">
        <v>152</v>
      </c>
      <c r="B1157" s="57">
        <f>Bil!C192</f>
        <v>181</v>
      </c>
      <c r="C1157" s="57">
        <f>Bil!D192</f>
        <v>0</v>
      </c>
      <c r="D1157" s="57">
        <f>Bil!E192</f>
        <v>0</v>
      </c>
      <c r="E1157" s="57">
        <v>0</v>
      </c>
      <c r="F1157" s="57">
        <v>0</v>
      </c>
      <c r="G1157" s="58">
        <f t="shared" si="36"/>
        <v>0</v>
      </c>
      <c r="H1157" s="58">
        <f t="shared" si="37"/>
        <v>0</v>
      </c>
      <c r="I1157" s="59"/>
    </row>
    <row r="1158" spans="1:9" x14ac:dyDescent="0.2">
      <c r="A1158" s="56">
        <v>152</v>
      </c>
      <c r="B1158" s="57">
        <f>Bil!C193</f>
        <v>182</v>
      </c>
      <c r="C1158" s="57">
        <f>Bil!D193</f>
        <v>0</v>
      </c>
      <c r="D1158" s="57">
        <f>Bil!E193</f>
        <v>0</v>
      </c>
      <c r="E1158" s="57">
        <v>0</v>
      </c>
      <c r="F1158" s="57">
        <v>0</v>
      </c>
      <c r="G1158" s="58">
        <f t="shared" si="36"/>
        <v>0</v>
      </c>
      <c r="H1158" s="58">
        <f t="shared" si="37"/>
        <v>0</v>
      </c>
      <c r="I1158" s="59"/>
    </row>
    <row r="1159" spans="1:9" x14ac:dyDescent="0.2">
      <c r="A1159" s="56">
        <v>152</v>
      </c>
      <c r="B1159" s="57">
        <f>Bil!C194</f>
        <v>183</v>
      </c>
      <c r="C1159" s="57">
        <f>Bil!D194</f>
        <v>0</v>
      </c>
      <c r="D1159" s="57">
        <f>Bil!E194</f>
        <v>0</v>
      </c>
      <c r="E1159" s="57">
        <v>0</v>
      </c>
      <c r="F1159" s="57">
        <v>0</v>
      </c>
      <c r="G1159" s="58">
        <f t="shared" si="36"/>
        <v>0</v>
      </c>
      <c r="H1159" s="58">
        <f t="shared" si="37"/>
        <v>0</v>
      </c>
      <c r="I1159" s="59"/>
    </row>
    <row r="1160" spans="1:9" x14ac:dyDescent="0.2">
      <c r="A1160" s="56">
        <v>152</v>
      </c>
      <c r="B1160" s="57">
        <f>Bil!C195</f>
        <v>184</v>
      </c>
      <c r="C1160" s="57">
        <f>Bil!D195</f>
        <v>0</v>
      </c>
      <c r="D1160" s="57">
        <f>Bil!E195</f>
        <v>0</v>
      </c>
      <c r="E1160" s="57">
        <v>0</v>
      </c>
      <c r="F1160" s="57">
        <v>0</v>
      </c>
      <c r="G1160" s="58">
        <f t="shared" si="36"/>
        <v>0</v>
      </c>
      <c r="H1160" s="58">
        <f t="shared" si="37"/>
        <v>0</v>
      </c>
      <c r="I1160" s="59"/>
    </row>
    <row r="1161" spans="1:9" x14ac:dyDescent="0.2">
      <c r="A1161" s="56">
        <v>152</v>
      </c>
      <c r="B1161" s="57">
        <f>Bil!C196</f>
        <v>185</v>
      </c>
      <c r="C1161" s="57">
        <f>Bil!D196</f>
        <v>0</v>
      </c>
      <c r="D1161" s="57">
        <f>Bil!E196</f>
        <v>0</v>
      </c>
      <c r="E1161" s="57">
        <v>0</v>
      </c>
      <c r="F1161" s="57">
        <v>0</v>
      </c>
      <c r="G1161" s="58">
        <f t="shared" si="36"/>
        <v>0</v>
      </c>
      <c r="H1161" s="58">
        <f t="shared" si="37"/>
        <v>0</v>
      </c>
      <c r="I1161" s="59"/>
    </row>
    <row r="1162" spans="1:9" x14ac:dyDescent="0.2">
      <c r="A1162" s="56">
        <v>152</v>
      </c>
      <c r="B1162" s="57">
        <f>Bil!C197</f>
        <v>186</v>
      </c>
      <c r="C1162" s="57">
        <f>Bil!D197</f>
        <v>0</v>
      </c>
      <c r="D1162" s="57">
        <f>Bil!E197</f>
        <v>0</v>
      </c>
      <c r="E1162" s="57">
        <v>0</v>
      </c>
      <c r="F1162" s="57">
        <v>0</v>
      </c>
      <c r="G1162" s="58">
        <f t="shared" si="36"/>
        <v>0</v>
      </c>
      <c r="H1162" s="58">
        <f t="shared" si="37"/>
        <v>0</v>
      </c>
      <c r="I1162" s="59"/>
    </row>
    <row r="1163" spans="1:9" x14ac:dyDescent="0.2">
      <c r="A1163" s="56">
        <v>152</v>
      </c>
      <c r="B1163" s="57">
        <f>Bil!C198</f>
        <v>187</v>
      </c>
      <c r="C1163" s="57">
        <f>Bil!D198</f>
        <v>0</v>
      </c>
      <c r="D1163" s="57">
        <f>Bil!E198</f>
        <v>0</v>
      </c>
      <c r="E1163" s="57">
        <v>0</v>
      </c>
      <c r="F1163" s="57">
        <v>0</v>
      </c>
      <c r="G1163" s="58">
        <f t="shared" si="36"/>
        <v>0</v>
      </c>
      <c r="H1163" s="58">
        <f t="shared" si="37"/>
        <v>0</v>
      </c>
      <c r="I1163" s="59"/>
    </row>
    <row r="1164" spans="1:9" x14ac:dyDescent="0.2">
      <c r="A1164" s="56">
        <v>152</v>
      </c>
      <c r="B1164" s="57">
        <f>Bil!C199</f>
        <v>188</v>
      </c>
      <c r="C1164" s="57">
        <f>Bil!D199</f>
        <v>0</v>
      </c>
      <c r="D1164" s="57">
        <f>Bil!E199</f>
        <v>0</v>
      </c>
      <c r="E1164" s="57">
        <v>0</v>
      </c>
      <c r="F1164" s="57">
        <v>0</v>
      </c>
      <c r="G1164" s="58">
        <f t="shared" si="36"/>
        <v>0</v>
      </c>
      <c r="H1164" s="58">
        <f t="shared" si="37"/>
        <v>0</v>
      </c>
      <c r="I1164" s="59"/>
    </row>
    <row r="1165" spans="1:9" x14ac:dyDescent="0.2">
      <c r="A1165" s="56">
        <v>152</v>
      </c>
      <c r="B1165" s="57">
        <f>Bil!C200</f>
        <v>189</v>
      </c>
      <c r="C1165" s="57">
        <f>Bil!D200</f>
        <v>0</v>
      </c>
      <c r="D1165" s="57">
        <f>Bil!E200</f>
        <v>0</v>
      </c>
      <c r="E1165" s="57">
        <v>0</v>
      </c>
      <c r="F1165" s="57">
        <v>0</v>
      </c>
      <c r="G1165" s="58">
        <f t="shared" si="36"/>
        <v>0</v>
      </c>
      <c r="H1165" s="58">
        <f t="shared" si="37"/>
        <v>0</v>
      </c>
      <c r="I1165" s="59"/>
    </row>
    <row r="1166" spans="1:9" x14ac:dyDescent="0.2">
      <c r="A1166" s="56">
        <v>152</v>
      </c>
      <c r="B1166" s="57">
        <f>Bil!C201</f>
        <v>190</v>
      </c>
      <c r="C1166" s="57">
        <f>Bil!D201</f>
        <v>0</v>
      </c>
      <c r="D1166" s="57">
        <f>Bil!E201</f>
        <v>0</v>
      </c>
      <c r="E1166" s="57">
        <v>0</v>
      </c>
      <c r="F1166" s="57">
        <v>0</v>
      </c>
      <c r="G1166" s="58">
        <f t="shared" si="36"/>
        <v>0</v>
      </c>
      <c r="H1166" s="58">
        <f t="shared" si="37"/>
        <v>0</v>
      </c>
      <c r="I1166" s="59"/>
    </row>
    <row r="1167" spans="1:9" x14ac:dyDescent="0.2">
      <c r="A1167" s="56">
        <v>152</v>
      </c>
      <c r="B1167" s="57">
        <f>Bil!C202</f>
        <v>191</v>
      </c>
      <c r="C1167" s="57">
        <f>Bil!D202</f>
        <v>0</v>
      </c>
      <c r="D1167" s="57">
        <f>Bil!E202</f>
        <v>0</v>
      </c>
      <c r="E1167" s="57">
        <v>0</v>
      </c>
      <c r="F1167" s="57">
        <v>0</v>
      </c>
      <c r="G1167" s="58">
        <f t="shared" si="36"/>
        <v>0</v>
      </c>
      <c r="H1167" s="58">
        <f t="shared" si="37"/>
        <v>0</v>
      </c>
      <c r="I1167" s="59"/>
    </row>
    <row r="1168" spans="1:9" x14ac:dyDescent="0.2">
      <c r="A1168" s="56">
        <v>152</v>
      </c>
      <c r="B1168" s="57">
        <f>Bil!C203</f>
        <v>192</v>
      </c>
      <c r="C1168" s="57">
        <f>Bil!D203</f>
        <v>0</v>
      </c>
      <c r="D1168" s="57">
        <f>Bil!E203</f>
        <v>0</v>
      </c>
      <c r="E1168" s="57">
        <v>0</v>
      </c>
      <c r="F1168" s="57">
        <v>0</v>
      </c>
      <c r="G1168" s="58">
        <f t="shared" si="36"/>
        <v>0</v>
      </c>
      <c r="H1168" s="58">
        <f t="shared" si="37"/>
        <v>0</v>
      </c>
      <c r="I1168" s="59"/>
    </row>
    <row r="1169" spans="1:9" x14ac:dyDescent="0.2">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
      <c r="A1170" s="56">
        <v>152</v>
      </c>
      <c r="B1170" s="57">
        <f>Bil!C205</f>
        <v>194</v>
      </c>
      <c r="C1170" s="57">
        <f>Bil!D205</f>
        <v>0</v>
      </c>
      <c r="D1170" s="57">
        <f>Bil!E205</f>
        <v>0</v>
      </c>
      <c r="E1170" s="57">
        <v>0</v>
      </c>
      <c r="F1170" s="57">
        <v>0</v>
      </c>
      <c r="G1170" s="58">
        <f t="shared" si="38"/>
        <v>0</v>
      </c>
      <c r="H1170" s="58">
        <f t="shared" si="37"/>
        <v>0</v>
      </c>
      <c r="I1170" s="59"/>
    </row>
    <row r="1171" spans="1:9" x14ac:dyDescent="0.2">
      <c r="A1171" s="56">
        <v>152</v>
      </c>
      <c r="B1171" s="57">
        <f>Bil!C206</f>
        <v>195</v>
      </c>
      <c r="C1171" s="57">
        <f>Bil!D206</f>
        <v>0</v>
      </c>
      <c r="D1171" s="57">
        <f>Bil!E206</f>
        <v>0</v>
      </c>
      <c r="E1171" s="57">
        <v>0</v>
      </c>
      <c r="F1171" s="57">
        <v>0</v>
      </c>
      <c r="G1171" s="58">
        <f t="shared" si="38"/>
        <v>0</v>
      </c>
      <c r="H1171" s="58">
        <f t="shared" si="37"/>
        <v>0</v>
      </c>
      <c r="I1171" s="59"/>
    </row>
    <row r="1172" spans="1:9" x14ac:dyDescent="0.2">
      <c r="A1172" s="56">
        <v>152</v>
      </c>
      <c r="B1172" s="57">
        <f>Bil!C207</f>
        <v>196</v>
      </c>
      <c r="C1172" s="57">
        <f>Bil!D207</f>
        <v>0</v>
      </c>
      <c r="D1172" s="57">
        <f>Bil!E207</f>
        <v>0</v>
      </c>
      <c r="E1172" s="57">
        <v>0</v>
      </c>
      <c r="F1172" s="57">
        <v>0</v>
      </c>
      <c r="G1172" s="58">
        <f t="shared" si="38"/>
        <v>0</v>
      </c>
      <c r="H1172" s="58">
        <f t="shared" si="37"/>
        <v>0</v>
      </c>
      <c r="I1172" s="59"/>
    </row>
    <row r="1173" spans="1:9" x14ac:dyDescent="0.2">
      <c r="A1173" s="56">
        <v>152</v>
      </c>
      <c r="B1173" s="57">
        <f>Bil!C208</f>
        <v>197</v>
      </c>
      <c r="C1173" s="57">
        <f>Bil!D208</f>
        <v>0</v>
      </c>
      <c r="D1173" s="57">
        <f>Bil!E208</f>
        <v>0</v>
      </c>
      <c r="E1173" s="57">
        <v>0</v>
      </c>
      <c r="F1173" s="57">
        <v>0</v>
      </c>
      <c r="G1173" s="58">
        <f t="shared" si="38"/>
        <v>0</v>
      </c>
      <c r="H1173" s="58">
        <f t="shared" si="37"/>
        <v>0</v>
      </c>
      <c r="I1173" s="59"/>
    </row>
    <row r="1174" spans="1:9" x14ac:dyDescent="0.2">
      <c r="A1174" s="56">
        <v>152</v>
      </c>
      <c r="B1174" s="57">
        <f>Bil!C209</f>
        <v>198</v>
      </c>
      <c r="C1174" s="57">
        <f>Bil!D209</f>
        <v>0</v>
      </c>
      <c r="D1174" s="57">
        <f>Bil!E209</f>
        <v>0</v>
      </c>
      <c r="E1174" s="57">
        <v>0</v>
      </c>
      <c r="F1174" s="57">
        <v>0</v>
      </c>
      <c r="G1174" s="58">
        <f t="shared" si="38"/>
        <v>0</v>
      </c>
      <c r="H1174" s="58">
        <f t="shared" si="37"/>
        <v>0</v>
      </c>
      <c r="I1174" s="59"/>
    </row>
    <row r="1175" spans="1:9" x14ac:dyDescent="0.2">
      <c r="A1175" s="56">
        <v>152</v>
      </c>
      <c r="B1175" s="57">
        <f>Bil!C210</f>
        <v>199</v>
      </c>
      <c r="C1175" s="57">
        <f>Bil!D210</f>
        <v>0</v>
      </c>
      <c r="D1175" s="57">
        <f>Bil!E210</f>
        <v>0</v>
      </c>
      <c r="E1175" s="57">
        <v>0</v>
      </c>
      <c r="F1175" s="57">
        <v>0</v>
      </c>
      <c r="G1175" s="58">
        <f t="shared" si="38"/>
        <v>0</v>
      </c>
      <c r="H1175" s="58">
        <f t="shared" si="37"/>
        <v>0</v>
      </c>
      <c r="I1175" s="59"/>
    </row>
    <row r="1176" spans="1:9" x14ac:dyDescent="0.2">
      <c r="A1176" s="56">
        <v>152</v>
      </c>
      <c r="B1176" s="57">
        <f>Bil!C211</f>
        <v>200</v>
      </c>
      <c r="C1176" s="57">
        <f>Bil!D211</f>
        <v>0</v>
      </c>
      <c r="D1176" s="57">
        <f>Bil!E211</f>
        <v>0</v>
      </c>
      <c r="E1176" s="57">
        <v>0</v>
      </c>
      <c r="F1176" s="57">
        <v>0</v>
      </c>
      <c r="G1176" s="58">
        <f t="shared" si="38"/>
        <v>0</v>
      </c>
      <c r="H1176" s="58">
        <f t="shared" si="37"/>
        <v>0</v>
      </c>
      <c r="I1176" s="59"/>
    </row>
    <row r="1177" spans="1:9" x14ac:dyDescent="0.2">
      <c r="A1177" s="56">
        <v>152</v>
      </c>
      <c r="B1177" s="57">
        <f>Bil!C212</f>
        <v>201</v>
      </c>
      <c r="C1177" s="57">
        <f>Bil!D212</f>
        <v>0</v>
      </c>
      <c r="D1177" s="57">
        <f>Bil!E212</f>
        <v>0</v>
      </c>
      <c r="E1177" s="57">
        <v>0</v>
      </c>
      <c r="F1177" s="57">
        <v>0</v>
      </c>
      <c r="G1177" s="58">
        <f t="shared" si="38"/>
        <v>0</v>
      </c>
      <c r="H1177" s="58">
        <f t="shared" si="37"/>
        <v>0</v>
      </c>
      <c r="I1177" s="59"/>
    </row>
    <row r="1178" spans="1:9" x14ac:dyDescent="0.2">
      <c r="A1178" s="56">
        <v>152</v>
      </c>
      <c r="B1178" s="57">
        <f>Bil!C213</f>
        <v>202</v>
      </c>
      <c r="C1178" s="57">
        <f>Bil!D213</f>
        <v>0</v>
      </c>
      <c r="D1178" s="57">
        <f>Bil!E213</f>
        <v>0</v>
      </c>
      <c r="E1178" s="57">
        <v>0</v>
      </c>
      <c r="F1178" s="57">
        <v>0</v>
      </c>
      <c r="G1178" s="58">
        <f t="shared" si="38"/>
        <v>0</v>
      </c>
      <c r="H1178" s="58">
        <f t="shared" si="37"/>
        <v>0</v>
      </c>
      <c r="I1178" s="59"/>
    </row>
    <row r="1179" spans="1:9" x14ac:dyDescent="0.2">
      <c r="A1179" s="56">
        <v>152</v>
      </c>
      <c r="B1179" s="57">
        <f>Bil!C214</f>
        <v>203</v>
      </c>
      <c r="C1179" s="57">
        <f>Bil!D214</f>
        <v>0</v>
      </c>
      <c r="D1179" s="57">
        <f>Bil!E214</f>
        <v>0</v>
      </c>
      <c r="E1179" s="57">
        <v>0</v>
      </c>
      <c r="F1179" s="57">
        <v>0</v>
      </c>
      <c r="G1179" s="58">
        <f t="shared" si="38"/>
        <v>0</v>
      </c>
      <c r="H1179" s="58">
        <f t="shared" si="37"/>
        <v>0</v>
      </c>
      <c r="I1179" s="59"/>
    </row>
    <row r="1180" spans="1:9" x14ac:dyDescent="0.2">
      <c r="A1180" s="56">
        <v>152</v>
      </c>
      <c r="B1180" s="57">
        <f>Bil!C215</f>
        <v>204</v>
      </c>
      <c r="C1180" s="57">
        <f>Bil!D215</f>
        <v>0</v>
      </c>
      <c r="D1180" s="57">
        <f>Bil!E215</f>
        <v>0</v>
      </c>
      <c r="E1180" s="57">
        <v>0</v>
      </c>
      <c r="F1180" s="57">
        <v>0</v>
      </c>
      <c r="G1180" s="58">
        <f t="shared" si="38"/>
        <v>0</v>
      </c>
      <c r="H1180" s="58">
        <f t="shared" si="37"/>
        <v>0</v>
      </c>
      <c r="I1180" s="59"/>
    </row>
    <row r="1181" spans="1:9" x14ac:dyDescent="0.2">
      <c r="A1181" s="56">
        <v>152</v>
      </c>
      <c r="B1181" s="57">
        <f>Bil!C216</f>
        <v>205</v>
      </c>
      <c r="C1181" s="57">
        <f>Bil!D216</f>
        <v>0</v>
      </c>
      <c r="D1181" s="57">
        <f>Bil!E216</f>
        <v>0</v>
      </c>
      <c r="E1181" s="57">
        <v>0</v>
      </c>
      <c r="F1181" s="57">
        <v>0</v>
      </c>
      <c r="G1181" s="58">
        <f t="shared" si="38"/>
        <v>0</v>
      </c>
      <c r="H1181" s="58">
        <f t="shared" si="37"/>
        <v>0</v>
      </c>
      <c r="I1181" s="59"/>
    </row>
    <row r="1182" spans="1:9" x14ac:dyDescent="0.2">
      <c r="A1182" s="56">
        <v>152</v>
      </c>
      <c r="B1182" s="57">
        <f>Bil!C217</f>
        <v>206</v>
      </c>
      <c r="C1182" s="57">
        <f>Bil!D217</f>
        <v>0</v>
      </c>
      <c r="D1182" s="57">
        <f>Bil!E217</f>
        <v>0</v>
      </c>
      <c r="E1182" s="57">
        <v>0</v>
      </c>
      <c r="F1182" s="57">
        <v>0</v>
      </c>
      <c r="G1182" s="58">
        <f t="shared" si="38"/>
        <v>0</v>
      </c>
      <c r="H1182" s="58">
        <f t="shared" si="37"/>
        <v>0</v>
      </c>
      <c r="I1182" s="59"/>
    </row>
    <row r="1183" spans="1:9" x14ac:dyDescent="0.2">
      <c r="A1183" s="56">
        <v>152</v>
      </c>
      <c r="B1183" s="57">
        <f>Bil!C218</f>
        <v>207</v>
      </c>
      <c r="C1183" s="57">
        <f>Bil!D218</f>
        <v>0</v>
      </c>
      <c r="D1183" s="57">
        <f>Bil!E218</f>
        <v>0</v>
      </c>
      <c r="E1183" s="57">
        <v>0</v>
      </c>
      <c r="F1183" s="57">
        <v>0</v>
      </c>
      <c r="G1183" s="58">
        <f t="shared" si="38"/>
        <v>0</v>
      </c>
      <c r="H1183" s="58">
        <f t="shared" si="37"/>
        <v>0</v>
      </c>
      <c r="I1183" s="59"/>
    </row>
    <row r="1184" spans="1:9" x14ac:dyDescent="0.2">
      <c r="A1184" s="56">
        <v>152</v>
      </c>
      <c r="B1184" s="57">
        <f>Bil!C219</f>
        <v>208</v>
      </c>
      <c r="C1184" s="57">
        <f>Bil!D219</f>
        <v>0</v>
      </c>
      <c r="D1184" s="57">
        <f>Bil!E219</f>
        <v>0</v>
      </c>
      <c r="E1184" s="57">
        <v>0</v>
      </c>
      <c r="F1184" s="57">
        <v>0</v>
      </c>
      <c r="G1184" s="58">
        <f t="shared" si="38"/>
        <v>0</v>
      </c>
      <c r="H1184" s="58">
        <f t="shared" si="37"/>
        <v>0</v>
      </c>
      <c r="I1184" s="59"/>
    </row>
    <row r="1185" spans="1:9" x14ac:dyDescent="0.2">
      <c r="A1185" s="56">
        <v>152</v>
      </c>
      <c r="B1185" s="57">
        <f>Bil!C220</f>
        <v>209</v>
      </c>
      <c r="C1185" s="57">
        <f>Bil!D220</f>
        <v>0</v>
      </c>
      <c r="D1185" s="57">
        <f>Bil!E220</f>
        <v>0</v>
      </c>
      <c r="E1185" s="57">
        <v>0</v>
      </c>
      <c r="F1185" s="57">
        <v>0</v>
      </c>
      <c r="G1185" s="58">
        <f t="shared" si="38"/>
        <v>0</v>
      </c>
      <c r="H1185" s="58">
        <f t="shared" si="37"/>
        <v>0</v>
      </c>
      <c r="I1185" s="59"/>
    </row>
    <row r="1186" spans="1:9" x14ac:dyDescent="0.2">
      <c r="A1186" s="56">
        <v>152</v>
      </c>
      <c r="B1186" s="57">
        <f>Bil!C221</f>
        <v>210</v>
      </c>
      <c r="C1186" s="57">
        <f>Bil!D221</f>
        <v>0</v>
      </c>
      <c r="D1186" s="57">
        <f>Bil!E221</f>
        <v>0</v>
      </c>
      <c r="E1186" s="57">
        <v>0</v>
      </c>
      <c r="F1186" s="57">
        <v>0</v>
      </c>
      <c r="G1186" s="58">
        <f t="shared" si="38"/>
        <v>0</v>
      </c>
      <c r="H1186" s="58">
        <f t="shared" si="37"/>
        <v>0</v>
      </c>
      <c r="I1186" s="59"/>
    </row>
    <row r="1187" spans="1:9" x14ac:dyDescent="0.2">
      <c r="A1187" s="56">
        <v>152</v>
      </c>
      <c r="B1187" s="57">
        <f>Bil!C222</f>
        <v>211</v>
      </c>
      <c r="C1187" s="57">
        <f>Bil!D222</f>
        <v>0</v>
      </c>
      <c r="D1187" s="57">
        <f>Bil!E222</f>
        <v>0</v>
      </c>
      <c r="E1187" s="57">
        <v>0</v>
      </c>
      <c r="F1187" s="57">
        <v>0</v>
      </c>
      <c r="G1187" s="58">
        <f t="shared" si="38"/>
        <v>0</v>
      </c>
      <c r="H1187" s="58">
        <f t="shared" si="37"/>
        <v>0</v>
      </c>
      <c r="I1187" s="59"/>
    </row>
    <row r="1188" spans="1:9" x14ac:dyDescent="0.2">
      <c r="A1188" s="56">
        <v>152</v>
      </c>
      <c r="B1188" s="57">
        <f>Bil!C223</f>
        <v>212</v>
      </c>
      <c r="C1188" s="57">
        <f>Bil!D223</f>
        <v>0</v>
      </c>
      <c r="D1188" s="57">
        <f>Bil!E223</f>
        <v>0</v>
      </c>
      <c r="E1188" s="57">
        <v>0</v>
      </c>
      <c r="F1188" s="57">
        <v>0</v>
      </c>
      <c r="G1188" s="58">
        <f t="shared" si="38"/>
        <v>0</v>
      </c>
      <c r="H1188" s="58">
        <f t="shared" si="37"/>
        <v>0</v>
      </c>
      <c r="I1188" s="59"/>
    </row>
    <row r="1189" spans="1:9" x14ac:dyDescent="0.2">
      <c r="A1189" s="56">
        <v>152</v>
      </c>
      <c r="B1189" s="57">
        <f>Bil!C224</f>
        <v>213</v>
      </c>
      <c r="C1189" s="57">
        <f>Bil!D224</f>
        <v>0</v>
      </c>
      <c r="D1189" s="57">
        <f>Bil!E224</f>
        <v>0</v>
      </c>
      <c r="E1189" s="57">
        <v>0</v>
      </c>
      <c r="F1189" s="57">
        <v>0</v>
      </c>
      <c r="G1189" s="58">
        <f t="shared" si="38"/>
        <v>0</v>
      </c>
      <c r="H1189" s="58">
        <f t="shared" si="37"/>
        <v>0</v>
      </c>
      <c r="I1189" s="59"/>
    </row>
    <row r="1190" spans="1:9" x14ac:dyDescent="0.2">
      <c r="A1190" s="56">
        <v>152</v>
      </c>
      <c r="B1190" s="57">
        <f>Bil!C225</f>
        <v>214</v>
      </c>
      <c r="C1190" s="57">
        <f>Bil!D225</f>
        <v>0</v>
      </c>
      <c r="D1190" s="57">
        <f>Bil!E225</f>
        <v>0</v>
      </c>
      <c r="E1190" s="57">
        <v>0</v>
      </c>
      <c r="F1190" s="57">
        <v>0</v>
      </c>
      <c r="G1190" s="58">
        <f t="shared" si="38"/>
        <v>0</v>
      </c>
      <c r="H1190" s="58">
        <f t="shared" si="37"/>
        <v>0</v>
      </c>
      <c r="I1190" s="59"/>
    </row>
    <row r="1191" spans="1:9" x14ac:dyDescent="0.2">
      <c r="A1191" s="56">
        <v>152</v>
      </c>
      <c r="B1191" s="57">
        <f>Bil!C226</f>
        <v>215</v>
      </c>
      <c r="C1191" s="57">
        <f>Bil!D226</f>
        <v>0</v>
      </c>
      <c r="D1191" s="57">
        <f>Bil!E226</f>
        <v>0</v>
      </c>
      <c r="E1191" s="57">
        <v>0</v>
      </c>
      <c r="F1191" s="57">
        <v>0</v>
      </c>
      <c r="G1191" s="58">
        <f t="shared" si="38"/>
        <v>0</v>
      </c>
      <c r="H1191" s="58">
        <f t="shared" si="37"/>
        <v>0</v>
      </c>
      <c r="I1191" s="59"/>
    </row>
    <row r="1192" spans="1:9" x14ac:dyDescent="0.2">
      <c r="A1192" s="56">
        <v>152</v>
      </c>
      <c r="B1192" s="57">
        <f>Bil!C227</f>
        <v>216</v>
      </c>
      <c r="C1192" s="57">
        <f>Bil!D227</f>
        <v>0</v>
      </c>
      <c r="D1192" s="57">
        <f>Bil!E227</f>
        <v>0</v>
      </c>
      <c r="E1192" s="57">
        <v>0</v>
      </c>
      <c r="F1192" s="57">
        <v>0</v>
      </c>
      <c r="G1192" s="58">
        <f t="shared" si="38"/>
        <v>0</v>
      </c>
      <c r="H1192" s="58">
        <f t="shared" si="37"/>
        <v>0</v>
      </c>
      <c r="I1192" s="59"/>
    </row>
    <row r="1193" spans="1:9" x14ac:dyDescent="0.2">
      <c r="A1193" s="56">
        <v>152</v>
      </c>
      <c r="B1193" s="57">
        <f>Bil!C228</f>
        <v>217</v>
      </c>
      <c r="C1193" s="57">
        <f>Bil!D228</f>
        <v>0</v>
      </c>
      <c r="D1193" s="57">
        <f>Bil!E228</f>
        <v>0</v>
      </c>
      <c r="E1193" s="57">
        <v>0</v>
      </c>
      <c r="F1193" s="57">
        <v>0</v>
      </c>
      <c r="G1193" s="58">
        <f t="shared" si="38"/>
        <v>0</v>
      </c>
      <c r="H1193" s="58">
        <f t="shared" si="37"/>
        <v>0</v>
      </c>
      <c r="I1193" s="59"/>
    </row>
    <row r="1194" spans="1:9" x14ac:dyDescent="0.2">
      <c r="A1194" s="56">
        <v>152</v>
      </c>
      <c r="B1194" s="57">
        <f>Bil!C229</f>
        <v>218</v>
      </c>
      <c r="C1194" s="57">
        <f>Bil!D229</f>
        <v>0</v>
      </c>
      <c r="D1194" s="57">
        <f>Bil!E229</f>
        <v>0</v>
      </c>
      <c r="E1194" s="57">
        <v>0</v>
      </c>
      <c r="F1194" s="57">
        <v>0</v>
      </c>
      <c r="G1194" s="58">
        <f t="shared" si="38"/>
        <v>0</v>
      </c>
      <c r="H1194" s="58">
        <f t="shared" si="37"/>
        <v>0</v>
      </c>
      <c r="I1194" s="59"/>
    </row>
    <row r="1195" spans="1:9" x14ac:dyDescent="0.2">
      <c r="A1195" s="56">
        <v>152</v>
      </c>
      <c r="B1195" s="57">
        <f>Bil!C230</f>
        <v>219</v>
      </c>
      <c r="C1195" s="57">
        <f>Bil!D230</f>
        <v>0</v>
      </c>
      <c r="D1195" s="57">
        <f>Bil!E230</f>
        <v>0</v>
      </c>
      <c r="E1195" s="57">
        <v>0</v>
      </c>
      <c r="F1195" s="57">
        <v>0</v>
      </c>
      <c r="G1195" s="58">
        <f t="shared" si="38"/>
        <v>0</v>
      </c>
      <c r="H1195" s="58">
        <f t="shared" si="37"/>
        <v>0</v>
      </c>
      <c r="I1195" s="59"/>
    </row>
    <row r="1196" spans="1:9" x14ac:dyDescent="0.2">
      <c r="A1196" s="56">
        <v>152</v>
      </c>
      <c r="B1196" s="57">
        <f>Bil!C231</f>
        <v>220</v>
      </c>
      <c r="C1196" s="57">
        <f>Bil!D231</f>
        <v>0</v>
      </c>
      <c r="D1196" s="57">
        <f>Bil!E231</f>
        <v>0</v>
      </c>
      <c r="E1196" s="57">
        <v>0</v>
      </c>
      <c r="F1196" s="57">
        <v>0</v>
      </c>
      <c r="G1196" s="58">
        <f t="shared" si="38"/>
        <v>0</v>
      </c>
      <c r="H1196" s="58">
        <f t="shared" si="37"/>
        <v>0</v>
      </c>
      <c r="I1196" s="59"/>
    </row>
    <row r="1197" spans="1:9" x14ac:dyDescent="0.2">
      <c r="A1197" s="56">
        <v>152</v>
      </c>
      <c r="B1197" s="57">
        <f>Bil!C232</f>
        <v>221</v>
      </c>
      <c r="C1197" s="57">
        <f>Bil!D232</f>
        <v>0</v>
      </c>
      <c r="D1197" s="57">
        <f>Bil!E232</f>
        <v>0</v>
      </c>
      <c r="E1197" s="57">
        <v>0</v>
      </c>
      <c r="F1197" s="57">
        <v>0</v>
      </c>
      <c r="G1197" s="58">
        <f t="shared" si="38"/>
        <v>0</v>
      </c>
      <c r="H1197" s="58">
        <f t="shared" si="37"/>
        <v>0</v>
      </c>
      <c r="I1197" s="59"/>
    </row>
    <row r="1198" spans="1:9" x14ac:dyDescent="0.2">
      <c r="A1198" s="56">
        <v>152</v>
      </c>
      <c r="B1198" s="57">
        <f>Bil!C233</f>
        <v>222</v>
      </c>
      <c r="C1198" s="57">
        <f>Bil!D233</f>
        <v>0</v>
      </c>
      <c r="D1198" s="57">
        <f>Bil!E233</f>
        <v>0</v>
      </c>
      <c r="E1198" s="57">
        <v>0</v>
      </c>
      <c r="F1198" s="57">
        <v>0</v>
      </c>
      <c r="G1198" s="58">
        <f t="shared" si="38"/>
        <v>0</v>
      </c>
      <c r="H1198" s="58">
        <f t="shared" si="37"/>
        <v>0</v>
      </c>
      <c r="I1198" s="59"/>
    </row>
    <row r="1199" spans="1:9" x14ac:dyDescent="0.2">
      <c r="A1199" s="56">
        <v>152</v>
      </c>
      <c r="B1199" s="57">
        <f>Bil!C234</f>
        <v>223</v>
      </c>
      <c r="C1199" s="57">
        <f>Bil!D234</f>
        <v>3967707</v>
      </c>
      <c r="D1199" s="57">
        <f>Bil!E234</f>
        <v>4195959</v>
      </c>
      <c r="E1199" s="57">
        <v>0</v>
      </c>
      <c r="F1199" s="57">
        <v>0</v>
      </c>
      <c r="G1199" s="58">
        <f t="shared" si="38"/>
        <v>2756196.375</v>
      </c>
      <c r="H1199" s="58">
        <f t="shared" si="37"/>
        <v>0</v>
      </c>
      <c r="I1199" s="59"/>
    </row>
    <row r="1200" spans="1:9" x14ac:dyDescent="0.2">
      <c r="A1200" s="56">
        <v>152</v>
      </c>
      <c r="B1200" s="57">
        <f>Bil!C235</f>
        <v>224</v>
      </c>
      <c r="C1200" s="57">
        <f>Bil!D235</f>
        <v>3468330</v>
      </c>
      <c r="D1200" s="57">
        <f>Bil!E235</f>
        <v>3550446</v>
      </c>
      <c r="E1200" s="57">
        <v>0</v>
      </c>
      <c r="F1200" s="57">
        <v>0</v>
      </c>
      <c r="G1200" s="58">
        <f t="shared" si="38"/>
        <v>2367505.7280000001</v>
      </c>
      <c r="H1200" s="58">
        <f t="shared" si="37"/>
        <v>0</v>
      </c>
      <c r="I1200" s="59"/>
    </row>
    <row r="1201" spans="1:9" x14ac:dyDescent="0.2">
      <c r="A1201" s="56">
        <v>152</v>
      </c>
      <c r="B1201" s="57">
        <f>Bil!C236</f>
        <v>225</v>
      </c>
      <c r="C1201" s="57">
        <f>Bil!D236</f>
        <v>3468330</v>
      </c>
      <c r="D1201" s="57">
        <f>Bil!E236</f>
        <v>3550446</v>
      </c>
      <c r="E1201" s="57">
        <v>0</v>
      </c>
      <c r="F1201" s="57">
        <v>0</v>
      </c>
      <c r="G1201" s="58">
        <f t="shared" si="38"/>
        <v>2378074.9500000002</v>
      </c>
      <c r="H1201" s="58">
        <f t="shared" si="37"/>
        <v>0</v>
      </c>
      <c r="I1201" s="59"/>
    </row>
    <row r="1202" spans="1:9" x14ac:dyDescent="0.2">
      <c r="A1202" s="56">
        <v>152</v>
      </c>
      <c r="B1202" s="57">
        <f>Bil!C237</f>
        <v>226</v>
      </c>
      <c r="C1202" s="57">
        <f>Bil!D237</f>
        <v>3095316</v>
      </c>
      <c r="D1202" s="57">
        <f>Bil!E237</f>
        <v>3186440</v>
      </c>
      <c r="E1202" s="57">
        <v>0</v>
      </c>
      <c r="F1202" s="57">
        <v>0</v>
      </c>
      <c r="G1202" s="58">
        <f t="shared" si="38"/>
        <v>2139812.2960000001</v>
      </c>
      <c r="H1202" s="58">
        <f t="shared" si="37"/>
        <v>0</v>
      </c>
      <c r="I1202" s="59"/>
    </row>
    <row r="1203" spans="1:9" x14ac:dyDescent="0.2">
      <c r="A1203" s="56">
        <v>152</v>
      </c>
      <c r="B1203" s="57">
        <f>Bil!C238</f>
        <v>227</v>
      </c>
      <c r="C1203" s="57">
        <f>Bil!D238</f>
        <v>373014</v>
      </c>
      <c r="D1203" s="57">
        <f>Bil!E238</f>
        <v>364006</v>
      </c>
      <c r="E1203" s="57">
        <v>0</v>
      </c>
      <c r="F1203" s="57">
        <v>0</v>
      </c>
      <c r="G1203" s="58">
        <f t="shared" si="38"/>
        <v>249932.902</v>
      </c>
      <c r="H1203" s="58">
        <f t="shared" si="37"/>
        <v>0</v>
      </c>
      <c r="I1203" s="59"/>
    </row>
    <row r="1204" spans="1:9" x14ac:dyDescent="0.2">
      <c r="A1204" s="56">
        <v>152</v>
      </c>
      <c r="B1204" s="57">
        <f>Bil!C239</f>
        <v>228</v>
      </c>
      <c r="C1204" s="57">
        <f>Bil!D239</f>
        <v>0</v>
      </c>
      <c r="D1204" s="57">
        <f>Bil!E239</f>
        <v>0</v>
      </c>
      <c r="E1204" s="57">
        <v>0</v>
      </c>
      <c r="F1204" s="57">
        <v>0</v>
      </c>
      <c r="G1204" s="58">
        <f t="shared" si="38"/>
        <v>0</v>
      </c>
      <c r="H1204" s="58">
        <f t="shared" si="37"/>
        <v>0</v>
      </c>
      <c r="I1204" s="59"/>
    </row>
    <row r="1205" spans="1:9" x14ac:dyDescent="0.2">
      <c r="A1205" s="56">
        <v>152</v>
      </c>
      <c r="B1205" s="57">
        <f>Bil!C240</f>
        <v>229</v>
      </c>
      <c r="C1205" s="57">
        <f>Bil!D240</f>
        <v>0</v>
      </c>
      <c r="D1205" s="57">
        <f>Bil!E240</f>
        <v>0</v>
      </c>
      <c r="E1205" s="57">
        <v>0</v>
      </c>
      <c r="F1205" s="57">
        <v>0</v>
      </c>
      <c r="G1205" s="58">
        <f t="shared" si="38"/>
        <v>0</v>
      </c>
      <c r="H1205" s="58">
        <f t="shared" si="37"/>
        <v>0</v>
      </c>
      <c r="I1205" s="59"/>
    </row>
    <row r="1206" spans="1:9" x14ac:dyDescent="0.2">
      <c r="A1206" s="56">
        <v>152</v>
      </c>
      <c r="B1206" s="57">
        <f>Bil!C241</f>
        <v>230</v>
      </c>
      <c r="C1206" s="57">
        <f>Bil!D241</f>
        <v>0</v>
      </c>
      <c r="D1206" s="57">
        <f>Bil!E241</f>
        <v>0</v>
      </c>
      <c r="E1206" s="57">
        <v>0</v>
      </c>
      <c r="F1206" s="57">
        <v>0</v>
      </c>
      <c r="G1206" s="58">
        <f t="shared" si="38"/>
        <v>0</v>
      </c>
      <c r="H1206" s="58">
        <f t="shared" si="37"/>
        <v>0</v>
      </c>
      <c r="I1206" s="59"/>
    </row>
    <row r="1207" spans="1:9" x14ac:dyDescent="0.2">
      <c r="A1207" s="56">
        <v>152</v>
      </c>
      <c r="B1207" s="57">
        <f>Bil!C242</f>
        <v>231</v>
      </c>
      <c r="C1207" s="57">
        <f>Bil!D242</f>
        <v>0</v>
      </c>
      <c r="D1207" s="57">
        <f>Bil!E242</f>
        <v>0</v>
      </c>
      <c r="E1207" s="57">
        <v>0</v>
      </c>
      <c r="F1207" s="57">
        <v>0</v>
      </c>
      <c r="G1207" s="58">
        <f t="shared" si="38"/>
        <v>0</v>
      </c>
      <c r="H1207" s="58">
        <f t="shared" si="37"/>
        <v>0</v>
      </c>
      <c r="I1207" s="59"/>
    </row>
    <row r="1208" spans="1:9" x14ac:dyDescent="0.2">
      <c r="A1208" s="56">
        <v>152</v>
      </c>
      <c r="B1208" s="57">
        <f>Bil!C243</f>
        <v>232</v>
      </c>
      <c r="C1208" s="57">
        <f>Bil!D243</f>
        <v>490977</v>
      </c>
      <c r="D1208" s="57">
        <f>Bil!E243</f>
        <v>629513</v>
      </c>
      <c r="E1208" s="57">
        <v>0</v>
      </c>
      <c r="F1208" s="57">
        <v>0</v>
      </c>
      <c r="G1208" s="58">
        <f t="shared" si="38"/>
        <v>406000.696</v>
      </c>
      <c r="H1208" s="58">
        <f t="shared" si="37"/>
        <v>0</v>
      </c>
      <c r="I1208" s="59"/>
    </row>
    <row r="1209" spans="1:9" x14ac:dyDescent="0.2">
      <c r="A1209" s="56">
        <v>152</v>
      </c>
      <c r="B1209" s="57">
        <f>Bil!C244</f>
        <v>233</v>
      </c>
      <c r="C1209" s="57">
        <f>Bil!D244</f>
        <v>490977</v>
      </c>
      <c r="D1209" s="57">
        <f>Bil!E244</f>
        <v>629513</v>
      </c>
      <c r="E1209" s="57">
        <v>0</v>
      </c>
      <c r="F1209" s="57">
        <v>0</v>
      </c>
      <c r="G1209" s="58">
        <f t="shared" si="38"/>
        <v>407750.69900000002</v>
      </c>
      <c r="H1209" s="58">
        <f t="shared" si="37"/>
        <v>0</v>
      </c>
      <c r="I1209" s="59"/>
    </row>
    <row r="1210" spans="1:9" x14ac:dyDescent="0.2">
      <c r="A1210" s="56">
        <v>152</v>
      </c>
      <c r="B1210" s="57">
        <f>Bil!C245</f>
        <v>234</v>
      </c>
      <c r="C1210" s="57">
        <f>Bil!D245</f>
        <v>0</v>
      </c>
      <c r="D1210" s="57">
        <f>Bil!E245</f>
        <v>0</v>
      </c>
      <c r="E1210" s="57">
        <v>0</v>
      </c>
      <c r="F1210" s="57">
        <v>0</v>
      </c>
      <c r="G1210" s="58">
        <f t="shared" si="38"/>
        <v>0</v>
      </c>
      <c r="H1210" s="58">
        <f t="shared" si="37"/>
        <v>0</v>
      </c>
      <c r="I1210" s="59"/>
    </row>
    <row r="1211" spans="1:9" x14ac:dyDescent="0.2">
      <c r="A1211" s="56">
        <v>152</v>
      </c>
      <c r="B1211" s="57">
        <f>Bil!C246</f>
        <v>235</v>
      </c>
      <c r="C1211" s="57">
        <f>Bil!D246</f>
        <v>0</v>
      </c>
      <c r="D1211" s="57">
        <f>Bil!E246</f>
        <v>0</v>
      </c>
      <c r="E1211" s="57">
        <v>0</v>
      </c>
      <c r="F1211" s="57">
        <v>0</v>
      </c>
      <c r="G1211" s="58">
        <f t="shared" si="38"/>
        <v>0</v>
      </c>
      <c r="H1211" s="58">
        <f t="shared" si="37"/>
        <v>0</v>
      </c>
      <c r="I1211" s="59"/>
    </row>
    <row r="1212" spans="1:9" x14ac:dyDescent="0.2">
      <c r="A1212" s="56">
        <v>152</v>
      </c>
      <c r="B1212" s="57">
        <f>Bil!C247</f>
        <v>236</v>
      </c>
      <c r="C1212" s="57">
        <f>Bil!D247</f>
        <v>0</v>
      </c>
      <c r="D1212" s="57">
        <f>Bil!E247</f>
        <v>0</v>
      </c>
      <c r="E1212" s="57">
        <v>0</v>
      </c>
      <c r="F1212" s="57">
        <v>0</v>
      </c>
      <c r="G1212" s="58">
        <f t="shared" si="38"/>
        <v>0</v>
      </c>
      <c r="H1212" s="58">
        <f t="shared" si="37"/>
        <v>0</v>
      </c>
      <c r="I1212" s="59"/>
    </row>
    <row r="1213" spans="1:9" x14ac:dyDescent="0.2">
      <c r="A1213" s="56">
        <v>152</v>
      </c>
      <c r="B1213" s="57">
        <f>Bil!C248</f>
        <v>237</v>
      </c>
      <c r="C1213" s="57">
        <f>Bil!D248</f>
        <v>0</v>
      </c>
      <c r="D1213" s="57">
        <f>Bil!E248</f>
        <v>0</v>
      </c>
      <c r="E1213" s="57">
        <v>0</v>
      </c>
      <c r="F1213" s="57">
        <v>0</v>
      </c>
      <c r="G1213" s="58">
        <f t="shared" si="38"/>
        <v>0</v>
      </c>
      <c r="H1213" s="58">
        <f t="shared" si="37"/>
        <v>0</v>
      </c>
      <c r="I1213" s="59"/>
    </row>
    <row r="1214" spans="1:9" x14ac:dyDescent="0.2">
      <c r="A1214" s="56">
        <v>152</v>
      </c>
      <c r="B1214" s="57">
        <f>Bil!C249</f>
        <v>238</v>
      </c>
      <c r="C1214" s="57">
        <f>Bil!D249</f>
        <v>0</v>
      </c>
      <c r="D1214" s="57">
        <f>Bil!E249</f>
        <v>0</v>
      </c>
      <c r="E1214" s="57">
        <v>0</v>
      </c>
      <c r="F1214" s="57">
        <v>0</v>
      </c>
      <c r="G1214" s="58">
        <f t="shared" si="38"/>
        <v>0</v>
      </c>
      <c r="H1214" s="58">
        <f t="shared" si="37"/>
        <v>0</v>
      </c>
      <c r="I1214" s="59"/>
    </row>
    <row r="1215" spans="1:9" x14ac:dyDescent="0.2">
      <c r="A1215" s="56">
        <v>152</v>
      </c>
      <c r="B1215" s="57">
        <f>Bil!C250</f>
        <v>239</v>
      </c>
      <c r="C1215" s="57">
        <f>Bil!D250</f>
        <v>0</v>
      </c>
      <c r="D1215" s="57">
        <f>Bil!E250</f>
        <v>0</v>
      </c>
      <c r="E1215" s="57">
        <v>0</v>
      </c>
      <c r="F1215" s="57">
        <v>0</v>
      </c>
      <c r="G1215" s="58">
        <f t="shared" si="38"/>
        <v>0</v>
      </c>
      <c r="H1215" s="58">
        <f t="shared" si="37"/>
        <v>0</v>
      </c>
      <c r="I1215" s="59"/>
    </row>
    <row r="1216" spans="1:9" x14ac:dyDescent="0.2">
      <c r="A1216" s="56">
        <v>152</v>
      </c>
      <c r="B1216" s="57">
        <f>Bil!C251</f>
        <v>240</v>
      </c>
      <c r="C1216" s="57">
        <f>Bil!D251</f>
        <v>8400</v>
      </c>
      <c r="D1216" s="57">
        <f>Bil!E251</f>
        <v>16000</v>
      </c>
      <c r="E1216" s="57">
        <v>0</v>
      </c>
      <c r="F1216" s="57">
        <v>0</v>
      </c>
      <c r="G1216" s="58">
        <f t="shared" si="38"/>
        <v>9696</v>
      </c>
      <c r="H1216" s="58">
        <f t="shared" si="37"/>
        <v>0</v>
      </c>
      <c r="I1216" s="59"/>
    </row>
    <row r="1217" spans="1:9" x14ac:dyDescent="0.2">
      <c r="A1217" s="56">
        <v>152</v>
      </c>
      <c r="B1217" s="57">
        <f>Bil!C252</f>
        <v>241</v>
      </c>
      <c r="C1217" s="57">
        <f>Bil!D252</f>
        <v>0</v>
      </c>
      <c r="D1217" s="57">
        <f>Bil!E252</f>
        <v>0</v>
      </c>
      <c r="E1217" s="57">
        <v>0</v>
      </c>
      <c r="F1217" s="57">
        <v>0</v>
      </c>
      <c r="G1217" s="58">
        <f t="shared" si="38"/>
        <v>0</v>
      </c>
      <c r="H1217" s="58">
        <f t="shared" si="37"/>
        <v>0</v>
      </c>
      <c r="I1217" s="59"/>
    </row>
    <row r="1218" spans="1:9" x14ac:dyDescent="0.2">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
      <c r="A1219" s="56">
        <v>152</v>
      </c>
      <c r="B1219" s="57">
        <f>Bil!C254</f>
        <v>243</v>
      </c>
      <c r="C1219" s="57">
        <f>Bil!D254</f>
        <v>0</v>
      </c>
      <c r="D1219" s="57">
        <f>Bil!E254</f>
        <v>0</v>
      </c>
      <c r="E1219" s="57">
        <v>0</v>
      </c>
      <c r="F1219" s="57">
        <v>0</v>
      </c>
      <c r="G1219" s="58">
        <f t="shared" si="38"/>
        <v>0</v>
      </c>
      <c r="H1219" s="58">
        <f t="shared" si="39"/>
        <v>0</v>
      </c>
      <c r="I1219" s="59"/>
    </row>
    <row r="1220" spans="1:9" x14ac:dyDescent="0.2">
      <c r="A1220" s="56">
        <v>152</v>
      </c>
      <c r="B1220" s="57">
        <f>Bil!C255</f>
        <v>244</v>
      </c>
      <c r="C1220" s="57">
        <f>Bil!D255</f>
        <v>0</v>
      </c>
      <c r="D1220" s="57">
        <f>Bil!E255</f>
        <v>0</v>
      </c>
      <c r="E1220" s="57">
        <v>0</v>
      </c>
      <c r="F1220" s="57">
        <v>0</v>
      </c>
      <c r="G1220" s="58">
        <f t="shared" si="38"/>
        <v>0</v>
      </c>
      <c r="H1220" s="58">
        <f t="shared" si="39"/>
        <v>0</v>
      </c>
      <c r="I1220" s="59"/>
    </row>
    <row r="1221" spans="1:9" x14ac:dyDescent="0.2">
      <c r="A1221" s="56">
        <v>152</v>
      </c>
      <c r="B1221" s="57">
        <f>Bil!C256</f>
        <v>245</v>
      </c>
      <c r="C1221" s="57">
        <f>Bil!D256</f>
        <v>0</v>
      </c>
      <c r="D1221" s="57">
        <f>Bil!E256</f>
        <v>0</v>
      </c>
      <c r="E1221" s="57">
        <v>0</v>
      </c>
      <c r="F1221" s="57">
        <v>0</v>
      </c>
      <c r="G1221" s="58">
        <f t="shared" si="38"/>
        <v>0</v>
      </c>
      <c r="H1221" s="58">
        <f t="shared" si="39"/>
        <v>0</v>
      </c>
      <c r="I1221" s="59"/>
    </row>
    <row r="1222" spans="1:9" x14ac:dyDescent="0.2">
      <c r="A1222" s="56">
        <v>152</v>
      </c>
      <c r="B1222" s="57">
        <f>Bil!C258</f>
        <v>246</v>
      </c>
      <c r="C1222" s="57">
        <f>Bil!D258</f>
        <v>0</v>
      </c>
      <c r="D1222" s="57">
        <f>Bil!E258</f>
        <v>0</v>
      </c>
      <c r="E1222" s="57">
        <v>0</v>
      </c>
      <c r="F1222" s="57">
        <v>0</v>
      </c>
      <c r="G1222" s="58">
        <f t="shared" si="38"/>
        <v>0</v>
      </c>
      <c r="H1222" s="58">
        <f t="shared" si="39"/>
        <v>0</v>
      </c>
      <c r="I1222" s="59"/>
    </row>
    <row r="1223" spans="1:9" x14ac:dyDescent="0.2">
      <c r="A1223" s="56">
        <v>152</v>
      </c>
      <c r="B1223" s="57">
        <f>Bil!C259</f>
        <v>247</v>
      </c>
      <c r="C1223" s="57">
        <f>Bil!D259</f>
        <v>0</v>
      </c>
      <c r="D1223" s="57">
        <f>Bil!E259</f>
        <v>0</v>
      </c>
      <c r="E1223" s="57">
        <v>0</v>
      </c>
      <c r="F1223" s="57">
        <v>0</v>
      </c>
      <c r="G1223" s="58">
        <f t="shared" si="38"/>
        <v>0</v>
      </c>
      <c r="H1223" s="58">
        <f t="shared" si="39"/>
        <v>0</v>
      </c>
      <c r="I1223" s="59"/>
    </row>
    <row r="1224" spans="1:9" x14ac:dyDescent="0.2">
      <c r="A1224" s="56">
        <v>152</v>
      </c>
      <c r="B1224" s="57">
        <f>Bil!C260</f>
        <v>248</v>
      </c>
      <c r="C1224" s="57">
        <f>Bil!D260</f>
        <v>0</v>
      </c>
      <c r="D1224" s="57">
        <f>Bil!E260</f>
        <v>0</v>
      </c>
      <c r="E1224" s="57">
        <v>0</v>
      </c>
      <c r="F1224" s="57">
        <v>0</v>
      </c>
      <c r="G1224" s="58">
        <f t="shared" si="38"/>
        <v>0</v>
      </c>
      <c r="H1224" s="58">
        <f t="shared" si="39"/>
        <v>0</v>
      </c>
      <c r="I1224" s="59"/>
    </row>
    <row r="1225" spans="1:9" x14ac:dyDescent="0.2">
      <c r="A1225" s="56">
        <v>152</v>
      </c>
      <c r="B1225" s="57">
        <f>Bil!C261</f>
        <v>249</v>
      </c>
      <c r="C1225" s="57">
        <f>Bil!D261</f>
        <v>8400</v>
      </c>
      <c r="D1225" s="57">
        <f>Bil!E261</f>
        <v>16000</v>
      </c>
      <c r="E1225" s="57">
        <v>0</v>
      </c>
      <c r="F1225" s="57">
        <v>0</v>
      </c>
      <c r="G1225" s="58">
        <f t="shared" si="38"/>
        <v>10059.6</v>
      </c>
      <c r="H1225" s="58">
        <f t="shared" si="39"/>
        <v>0</v>
      </c>
      <c r="I1225" s="59"/>
    </row>
    <row r="1226" spans="1:9" x14ac:dyDescent="0.2">
      <c r="A1226" s="56">
        <v>152</v>
      </c>
      <c r="B1226" s="57">
        <f>Bil!C262</f>
        <v>250</v>
      </c>
      <c r="C1226" s="57">
        <f>Bil!D262</f>
        <v>0</v>
      </c>
      <c r="D1226" s="57">
        <f>Bil!E262</f>
        <v>0</v>
      </c>
      <c r="E1226" s="57">
        <v>0</v>
      </c>
      <c r="F1226" s="57">
        <v>0</v>
      </c>
      <c r="G1226" s="58">
        <f t="shared" si="38"/>
        <v>0</v>
      </c>
      <c r="H1226" s="58">
        <f t="shared" si="39"/>
        <v>0</v>
      </c>
      <c r="I1226" s="59"/>
    </row>
    <row r="1227" spans="1:9" x14ac:dyDescent="0.2">
      <c r="A1227" s="56">
        <v>152</v>
      </c>
      <c r="B1227" s="57">
        <f>Bil!C263</f>
        <v>251</v>
      </c>
      <c r="C1227" s="57">
        <f>Bil!D263</f>
        <v>9557</v>
      </c>
      <c r="D1227" s="57">
        <f>Bil!E263</f>
        <v>8779</v>
      </c>
      <c r="E1227" s="57">
        <v>0</v>
      </c>
      <c r="F1227" s="57">
        <v>0</v>
      </c>
      <c r="G1227" s="58">
        <f t="shared" si="38"/>
        <v>6805.8649999999998</v>
      </c>
      <c r="H1227" s="58">
        <f t="shared" si="39"/>
        <v>0</v>
      </c>
      <c r="I1227" s="59"/>
    </row>
    <row r="1228" spans="1:9" x14ac:dyDescent="0.2">
      <c r="A1228" s="56">
        <v>152</v>
      </c>
      <c r="B1228" s="57">
        <f>Bil!C264</f>
        <v>252</v>
      </c>
      <c r="C1228" s="57">
        <f>Bil!D264</f>
        <v>36517</v>
      </c>
      <c r="D1228" s="57">
        <f>Bil!E264</f>
        <v>42199</v>
      </c>
      <c r="E1228" s="57">
        <v>0</v>
      </c>
      <c r="F1228" s="57">
        <v>0</v>
      </c>
      <c r="G1228" s="58">
        <f t="shared" si="38"/>
        <v>30470.579999999998</v>
      </c>
      <c r="H1228" s="58">
        <f t="shared" si="39"/>
        <v>0</v>
      </c>
      <c r="I1228" s="59"/>
    </row>
    <row r="1229" spans="1:9" x14ac:dyDescent="0.2">
      <c r="A1229" s="56">
        <v>152</v>
      </c>
      <c r="B1229" s="57">
        <f>Bil!C265</f>
        <v>253</v>
      </c>
      <c r="C1229" s="57">
        <f>Bil!D265</f>
        <v>0</v>
      </c>
      <c r="D1229" s="57">
        <f>Bil!E265</f>
        <v>0</v>
      </c>
      <c r="E1229" s="57">
        <v>0</v>
      </c>
      <c r="F1229" s="57">
        <v>0</v>
      </c>
      <c r="G1229" s="58">
        <f t="shared" si="38"/>
        <v>0</v>
      </c>
      <c r="H1229" s="58">
        <f t="shared" si="39"/>
        <v>0</v>
      </c>
      <c r="I1229" s="59"/>
    </row>
    <row r="1230" spans="1:9" x14ac:dyDescent="0.2">
      <c r="A1230" s="56">
        <v>152</v>
      </c>
      <c r="B1230" s="57">
        <f>Bil!C266</f>
        <v>254</v>
      </c>
      <c r="C1230" s="57">
        <f>Bil!D266</f>
        <v>0</v>
      </c>
      <c r="D1230" s="57">
        <f>Bil!E266</f>
        <v>0</v>
      </c>
      <c r="E1230" s="57">
        <v>0</v>
      </c>
      <c r="F1230" s="57">
        <v>0</v>
      </c>
      <c r="G1230" s="58">
        <f t="shared" si="38"/>
        <v>0</v>
      </c>
      <c r="H1230" s="58">
        <f t="shared" si="39"/>
        <v>0</v>
      </c>
      <c r="I1230" s="59"/>
    </row>
    <row r="1231" spans="1:9" x14ac:dyDescent="0.2">
      <c r="A1231" s="56">
        <v>152</v>
      </c>
      <c r="B1231" s="57">
        <f>Bil!C267</f>
        <v>255</v>
      </c>
      <c r="C1231" s="57">
        <f>Bil!D267</f>
        <v>0</v>
      </c>
      <c r="D1231" s="57">
        <f>Bil!E267</f>
        <v>0</v>
      </c>
      <c r="E1231" s="57">
        <v>0</v>
      </c>
      <c r="F1231" s="57">
        <v>0</v>
      </c>
      <c r="G1231" s="58">
        <f t="shared" si="38"/>
        <v>0</v>
      </c>
      <c r="H1231" s="58">
        <f t="shared" si="39"/>
        <v>0</v>
      </c>
      <c r="I1231" s="59"/>
    </row>
    <row r="1232" spans="1:9" x14ac:dyDescent="0.2">
      <c r="A1232" s="56">
        <v>152</v>
      </c>
      <c r="B1232" s="57">
        <f>Bil!C268</f>
        <v>256</v>
      </c>
      <c r="C1232" s="57">
        <f>Bil!D268</f>
        <v>0</v>
      </c>
      <c r="D1232" s="57">
        <f>Bil!E268</f>
        <v>0</v>
      </c>
      <c r="E1232" s="57">
        <v>0</v>
      </c>
      <c r="F1232" s="57">
        <v>0</v>
      </c>
      <c r="G1232" s="58">
        <f t="shared" si="38"/>
        <v>0</v>
      </c>
      <c r="H1232" s="58">
        <f t="shared" si="39"/>
        <v>0</v>
      </c>
      <c r="I1232" s="59"/>
    </row>
    <row r="1233" spans="1:9" x14ac:dyDescent="0.2">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
      <c r="A1234" s="56">
        <v>152</v>
      </c>
      <c r="B1234" s="57">
        <f>Bil!C270</f>
        <v>258</v>
      </c>
      <c r="C1234" s="57">
        <f>Bil!D270</f>
        <v>0</v>
      </c>
      <c r="D1234" s="57">
        <f>Bil!E270</f>
        <v>0</v>
      </c>
      <c r="E1234" s="57">
        <v>0</v>
      </c>
      <c r="F1234" s="57">
        <v>0</v>
      </c>
      <c r="G1234" s="58">
        <f t="shared" si="40"/>
        <v>0</v>
      </c>
      <c r="H1234" s="58">
        <f t="shared" si="39"/>
        <v>0</v>
      </c>
      <c r="I1234" s="59"/>
    </row>
    <row r="1235" spans="1:9" x14ac:dyDescent="0.2">
      <c r="A1235" s="56">
        <v>152</v>
      </c>
      <c r="B1235" s="57">
        <f>Bil!C271</f>
        <v>259</v>
      </c>
      <c r="C1235" s="57">
        <f>Bil!D271</f>
        <v>0</v>
      </c>
      <c r="D1235" s="57">
        <f>Bil!E271</f>
        <v>0</v>
      </c>
      <c r="E1235" s="57">
        <v>0</v>
      </c>
      <c r="F1235" s="57">
        <v>0</v>
      </c>
      <c r="G1235" s="58">
        <f t="shared" si="40"/>
        <v>0</v>
      </c>
      <c r="H1235" s="58">
        <f t="shared" si="39"/>
        <v>0</v>
      </c>
      <c r="I1235" s="59"/>
    </row>
    <row r="1236" spans="1:9" x14ac:dyDescent="0.2">
      <c r="A1236" s="56">
        <v>152</v>
      </c>
      <c r="B1236" s="57">
        <f>Bil!C272</f>
        <v>260</v>
      </c>
      <c r="C1236" s="57">
        <f>Bil!D272</f>
        <v>0</v>
      </c>
      <c r="D1236" s="57">
        <f>Bil!E272</f>
        <v>0</v>
      </c>
      <c r="E1236" s="57">
        <v>0</v>
      </c>
      <c r="F1236" s="57">
        <v>0</v>
      </c>
      <c r="G1236" s="58">
        <f t="shared" si="40"/>
        <v>0</v>
      </c>
      <c r="H1236" s="58">
        <f t="shared" si="39"/>
        <v>0</v>
      </c>
      <c r="I1236" s="59"/>
    </row>
    <row r="1237" spans="1:9" x14ac:dyDescent="0.2">
      <c r="A1237" s="56">
        <v>152</v>
      </c>
      <c r="B1237" s="57">
        <f>Bil!C273</f>
        <v>261</v>
      </c>
      <c r="C1237" s="57">
        <f>Bil!D273</f>
        <v>0</v>
      </c>
      <c r="D1237" s="57">
        <f>Bil!E273</f>
        <v>0</v>
      </c>
      <c r="E1237" s="57">
        <v>0</v>
      </c>
      <c r="F1237" s="57">
        <v>0</v>
      </c>
      <c r="G1237" s="58">
        <f t="shared" si="40"/>
        <v>0</v>
      </c>
      <c r="H1237" s="58">
        <f t="shared" si="39"/>
        <v>0</v>
      </c>
      <c r="I1237" s="59"/>
    </row>
    <row r="1238" spans="1:9" x14ac:dyDescent="0.2">
      <c r="A1238" s="56">
        <v>152</v>
      </c>
      <c r="B1238" s="57">
        <f>Bil!C274</f>
        <v>262</v>
      </c>
      <c r="C1238" s="57">
        <f>Bil!D274</f>
        <v>0</v>
      </c>
      <c r="D1238" s="57">
        <f>Bil!E274</f>
        <v>0</v>
      </c>
      <c r="E1238" s="57">
        <v>0</v>
      </c>
      <c r="F1238" s="57">
        <v>0</v>
      </c>
      <c r="G1238" s="58">
        <f t="shared" si="40"/>
        <v>0</v>
      </c>
      <c r="H1238" s="58">
        <f t="shared" si="39"/>
        <v>0</v>
      </c>
      <c r="I1238" s="59"/>
    </row>
    <row r="1239" spans="1:9" x14ac:dyDescent="0.2">
      <c r="A1239" s="56">
        <v>152</v>
      </c>
      <c r="B1239" s="57">
        <f>Bil!C275</f>
        <v>263</v>
      </c>
      <c r="C1239" s="57">
        <f>Bil!D275</f>
        <v>0</v>
      </c>
      <c r="D1239" s="57">
        <f>Bil!E275</f>
        <v>0</v>
      </c>
      <c r="E1239" s="57">
        <v>0</v>
      </c>
      <c r="F1239" s="57">
        <v>0</v>
      </c>
      <c r="G1239" s="58">
        <f t="shared" si="40"/>
        <v>0</v>
      </c>
      <c r="H1239" s="58">
        <f t="shared" si="39"/>
        <v>0</v>
      </c>
      <c r="I1239" s="59"/>
    </row>
    <row r="1240" spans="1:9" x14ac:dyDescent="0.2">
      <c r="A1240" s="56">
        <v>152</v>
      </c>
      <c r="B1240" s="57">
        <f>Bil!C276</f>
        <v>264</v>
      </c>
      <c r="C1240" s="57">
        <f>Bil!D276</f>
        <v>0</v>
      </c>
      <c r="D1240" s="57">
        <f>Bil!E276</f>
        <v>0</v>
      </c>
      <c r="E1240" s="57">
        <v>0</v>
      </c>
      <c r="F1240" s="57">
        <v>0</v>
      </c>
      <c r="G1240" s="58">
        <f t="shared" si="40"/>
        <v>0</v>
      </c>
      <c r="H1240" s="58">
        <f t="shared" si="39"/>
        <v>0</v>
      </c>
      <c r="I1240" s="59"/>
    </row>
    <row r="1241" spans="1:9" x14ac:dyDescent="0.2">
      <c r="A1241" s="56">
        <v>152</v>
      </c>
      <c r="B1241" s="57">
        <f>Bil!C277</f>
        <v>265</v>
      </c>
      <c r="C1241" s="57">
        <f>Bil!D277</f>
        <v>0</v>
      </c>
      <c r="D1241" s="57">
        <f>Bil!E277</f>
        <v>0</v>
      </c>
      <c r="E1241" s="57">
        <v>0</v>
      </c>
      <c r="F1241" s="57">
        <v>0</v>
      </c>
      <c r="G1241" s="58">
        <f t="shared" si="40"/>
        <v>0</v>
      </c>
      <c r="H1241" s="58">
        <f t="shared" si="39"/>
        <v>0</v>
      </c>
      <c r="I1241" s="59"/>
    </row>
    <row r="1242" spans="1:9" x14ac:dyDescent="0.2">
      <c r="A1242" s="56">
        <v>152</v>
      </c>
      <c r="B1242" s="57">
        <f>Bil!C278</f>
        <v>266</v>
      </c>
      <c r="C1242" s="57">
        <f>Bil!D278</f>
        <v>0</v>
      </c>
      <c r="D1242" s="57">
        <f>Bil!E278</f>
        <v>0</v>
      </c>
      <c r="E1242" s="57">
        <v>0</v>
      </c>
      <c r="F1242" s="57">
        <v>0</v>
      </c>
      <c r="G1242" s="58">
        <f t="shared" si="40"/>
        <v>0</v>
      </c>
      <c r="H1242" s="58">
        <f t="shared" si="39"/>
        <v>0</v>
      </c>
      <c r="I1242" s="59"/>
    </row>
    <row r="1243" spans="1:9" x14ac:dyDescent="0.2">
      <c r="A1243" s="56">
        <v>152</v>
      </c>
      <c r="B1243" s="57">
        <f>Bil!C279</f>
        <v>267</v>
      </c>
      <c r="C1243" s="57">
        <f>Bil!D279</f>
        <v>0</v>
      </c>
      <c r="D1243" s="57">
        <f>Bil!E279</f>
        <v>0</v>
      </c>
      <c r="E1243" s="57">
        <v>0</v>
      </c>
      <c r="F1243" s="57">
        <v>0</v>
      </c>
      <c r="G1243" s="58">
        <f t="shared" si="40"/>
        <v>0</v>
      </c>
      <c r="H1243" s="58">
        <f t="shared" si="39"/>
        <v>0</v>
      </c>
      <c r="I1243" s="59"/>
    </row>
    <row r="1244" spans="1:9" x14ac:dyDescent="0.2">
      <c r="A1244" s="56">
        <v>152</v>
      </c>
      <c r="B1244" s="57">
        <f>Bil!C280</f>
        <v>268</v>
      </c>
      <c r="C1244" s="57">
        <f>Bil!D280</f>
        <v>0</v>
      </c>
      <c r="D1244" s="57">
        <f>Bil!E280</f>
        <v>0</v>
      </c>
      <c r="E1244" s="57">
        <v>0</v>
      </c>
      <c r="F1244" s="57">
        <v>0</v>
      </c>
      <c r="G1244" s="58">
        <f t="shared" si="40"/>
        <v>0</v>
      </c>
      <c r="H1244" s="58">
        <f t="shared" si="39"/>
        <v>0</v>
      </c>
      <c r="I1244" s="59"/>
    </row>
    <row r="1245" spans="1:9" x14ac:dyDescent="0.2">
      <c r="A1245" s="56">
        <v>152</v>
      </c>
      <c r="B1245" s="57">
        <f>Bil!C281</f>
        <v>269</v>
      </c>
      <c r="C1245" s="57">
        <f>Bil!D281</f>
        <v>0</v>
      </c>
      <c r="D1245" s="57">
        <f>Bil!E281</f>
        <v>0</v>
      </c>
      <c r="E1245" s="57">
        <v>0</v>
      </c>
      <c r="F1245" s="57">
        <v>0</v>
      </c>
      <c r="G1245" s="58">
        <f t="shared" si="40"/>
        <v>0</v>
      </c>
      <c r="H1245" s="58">
        <f t="shared" si="39"/>
        <v>0</v>
      </c>
      <c r="I1245" s="59"/>
    </row>
    <row r="1246" spans="1:9" x14ac:dyDescent="0.2">
      <c r="A1246" s="56">
        <v>152</v>
      </c>
      <c r="B1246" s="57">
        <f>Bil!C282</f>
        <v>270</v>
      </c>
      <c r="C1246" s="57">
        <f>Bil!D282</f>
        <v>0</v>
      </c>
      <c r="D1246" s="57">
        <f>Bil!E282</f>
        <v>0</v>
      </c>
      <c r="E1246" s="57">
        <v>0</v>
      </c>
      <c r="F1246" s="57">
        <v>0</v>
      </c>
      <c r="G1246" s="58">
        <f t="shared" si="40"/>
        <v>0</v>
      </c>
      <c r="H1246" s="58">
        <f t="shared" si="39"/>
        <v>0</v>
      </c>
      <c r="I1246" s="59"/>
    </row>
    <row r="1247" spans="1:9" x14ac:dyDescent="0.2">
      <c r="A1247" s="56">
        <v>152</v>
      </c>
      <c r="B1247" s="57">
        <f>Bil!C283</f>
        <v>271</v>
      </c>
      <c r="C1247" s="57">
        <f>Bil!D283</f>
        <v>0</v>
      </c>
      <c r="D1247" s="57">
        <f>Bil!E283</f>
        <v>0</v>
      </c>
      <c r="E1247" s="57">
        <v>0</v>
      </c>
      <c r="F1247" s="57">
        <v>0</v>
      </c>
      <c r="G1247" s="58">
        <f t="shared" si="40"/>
        <v>0</v>
      </c>
      <c r="H1247" s="58">
        <f t="shared" si="39"/>
        <v>0</v>
      </c>
      <c r="I1247" s="59"/>
    </row>
    <row r="1248" spans="1:9" x14ac:dyDescent="0.2">
      <c r="A1248" s="56">
        <v>152</v>
      </c>
      <c r="B1248" s="57">
        <f>Bil!C284</f>
        <v>272</v>
      </c>
      <c r="C1248" s="57">
        <f>Bil!D284</f>
        <v>0</v>
      </c>
      <c r="D1248" s="57">
        <f>Bil!E284</f>
        <v>0</v>
      </c>
      <c r="E1248" s="57">
        <v>0</v>
      </c>
      <c r="F1248" s="57">
        <v>0</v>
      </c>
      <c r="G1248" s="58">
        <f t="shared" si="40"/>
        <v>0</v>
      </c>
      <c r="H1248" s="58">
        <f t="shared" si="39"/>
        <v>0</v>
      </c>
      <c r="I1248" s="59"/>
    </row>
    <row r="1249" spans="1:9" x14ac:dyDescent="0.2">
      <c r="A1249" s="56">
        <v>152</v>
      </c>
      <c r="B1249" s="57">
        <f>Bil!C285</f>
        <v>273</v>
      </c>
      <c r="C1249" s="57">
        <f>Bil!D285</f>
        <v>0</v>
      </c>
      <c r="D1249" s="57">
        <f>Bil!E285</f>
        <v>0</v>
      </c>
      <c r="E1249" s="57">
        <v>0</v>
      </c>
      <c r="F1249" s="57">
        <v>0</v>
      </c>
      <c r="G1249" s="58">
        <f t="shared" si="40"/>
        <v>0</v>
      </c>
      <c r="H1249" s="58">
        <f t="shared" si="39"/>
        <v>0</v>
      </c>
      <c r="I1249" s="59"/>
    </row>
    <row r="1250" spans="1:9" x14ac:dyDescent="0.2">
      <c r="A1250" s="56">
        <v>152</v>
      </c>
      <c r="B1250" s="57">
        <f>Bil!C286</f>
        <v>274</v>
      </c>
      <c r="C1250" s="57">
        <f>Bil!D286</f>
        <v>0</v>
      </c>
      <c r="D1250" s="57">
        <f>Bil!E286</f>
        <v>0</v>
      </c>
      <c r="E1250" s="57">
        <v>0</v>
      </c>
      <c r="F1250" s="57">
        <v>0</v>
      </c>
      <c r="G1250" s="58">
        <f t="shared" si="40"/>
        <v>0</v>
      </c>
      <c r="H1250" s="58">
        <f t="shared" si="39"/>
        <v>0</v>
      </c>
      <c r="I1250" s="59"/>
    </row>
    <row r="1251" spans="1:9" x14ac:dyDescent="0.2">
      <c r="A1251" s="56">
        <v>152</v>
      </c>
      <c r="B1251" s="57">
        <f>Bil!C287</f>
        <v>275</v>
      </c>
      <c r="C1251" s="57">
        <f>Bil!D287</f>
        <v>0</v>
      </c>
      <c r="D1251" s="57">
        <f>Bil!E287</f>
        <v>3636</v>
      </c>
      <c r="E1251" s="57">
        <v>0</v>
      </c>
      <c r="F1251" s="57">
        <v>0</v>
      </c>
      <c r="G1251" s="58">
        <f t="shared" si="40"/>
        <v>1999.8000000000002</v>
      </c>
      <c r="H1251" s="58">
        <f t="shared" si="39"/>
        <v>0</v>
      </c>
      <c r="I1251" s="59"/>
    </row>
    <row r="1252" spans="1:9" x14ac:dyDescent="0.2">
      <c r="A1252" s="56">
        <v>152</v>
      </c>
      <c r="B1252" s="57">
        <f>Bil!C288</f>
        <v>276</v>
      </c>
      <c r="C1252" s="57">
        <f>Bil!D288</f>
        <v>337386</v>
      </c>
      <c r="D1252" s="57">
        <f>Bil!E288</f>
        <v>341340</v>
      </c>
      <c r="E1252" s="57">
        <v>0</v>
      </c>
      <c r="F1252" s="57">
        <v>0</v>
      </c>
      <c r="G1252" s="58">
        <f t="shared" si="40"/>
        <v>281538.21600000001</v>
      </c>
      <c r="H1252" s="58">
        <f t="shared" si="39"/>
        <v>0</v>
      </c>
      <c r="I1252" s="59"/>
    </row>
    <row r="1253" spans="1:9" x14ac:dyDescent="0.2">
      <c r="A1253" s="56">
        <v>152</v>
      </c>
      <c r="B1253" s="57">
        <f>Bil!C289</f>
        <v>277</v>
      </c>
      <c r="C1253" s="57">
        <f>Bil!D289</f>
        <v>0</v>
      </c>
      <c r="D1253" s="57">
        <f>Bil!E289</f>
        <v>0</v>
      </c>
      <c r="E1253" s="57">
        <v>0</v>
      </c>
      <c r="F1253" s="57">
        <v>0</v>
      </c>
      <c r="G1253" s="58">
        <f t="shared" si="40"/>
        <v>0</v>
      </c>
      <c r="H1253" s="58">
        <f t="shared" si="39"/>
        <v>0</v>
      </c>
      <c r="I1253" s="59"/>
    </row>
    <row r="1254" spans="1:9" x14ac:dyDescent="0.2">
      <c r="A1254" s="56">
        <v>152</v>
      </c>
      <c r="B1254" s="57">
        <f>Bil!C290</f>
        <v>278</v>
      </c>
      <c r="C1254" s="57">
        <f>Bil!D290</f>
        <v>0</v>
      </c>
      <c r="D1254" s="57">
        <f>Bil!E290</f>
        <v>0</v>
      </c>
      <c r="E1254" s="57">
        <v>0</v>
      </c>
      <c r="F1254" s="57">
        <v>0</v>
      </c>
      <c r="G1254" s="58">
        <f t="shared" si="40"/>
        <v>0</v>
      </c>
      <c r="H1254" s="58">
        <f t="shared" si="39"/>
        <v>0</v>
      </c>
      <c r="I1254" s="59"/>
    </row>
    <row r="1255" spans="1:9" x14ac:dyDescent="0.2">
      <c r="A1255" s="56">
        <v>152</v>
      </c>
      <c r="B1255" s="57">
        <f>Bil!C291</f>
        <v>279</v>
      </c>
      <c r="C1255" s="57">
        <f>Bil!D291</f>
        <v>0</v>
      </c>
      <c r="D1255" s="57">
        <f>Bil!E291</f>
        <v>0</v>
      </c>
      <c r="E1255" s="57">
        <v>0</v>
      </c>
      <c r="F1255" s="57">
        <v>0</v>
      </c>
      <c r="G1255" s="58">
        <f t="shared" si="40"/>
        <v>0</v>
      </c>
      <c r="H1255" s="58">
        <f t="shared" si="39"/>
        <v>0</v>
      </c>
      <c r="I1255" s="59"/>
    </row>
    <row r="1256" spans="1:9" x14ac:dyDescent="0.2">
      <c r="A1256" s="56">
        <v>152</v>
      </c>
      <c r="B1256" s="57">
        <f>Bil!C292</f>
        <v>280</v>
      </c>
      <c r="C1256" s="57">
        <f>Bil!D292</f>
        <v>0</v>
      </c>
      <c r="D1256" s="57">
        <f>Bil!E292</f>
        <v>0</v>
      </c>
      <c r="E1256" s="57">
        <v>0</v>
      </c>
      <c r="F1256" s="57">
        <v>0</v>
      </c>
      <c r="G1256" s="58">
        <f t="shared" si="40"/>
        <v>0</v>
      </c>
      <c r="H1256" s="58">
        <f t="shared" si="39"/>
        <v>0</v>
      </c>
      <c r="I1256" s="59"/>
    </row>
    <row r="1257" spans="1:9" x14ac:dyDescent="0.2">
      <c r="A1257" s="56">
        <v>152</v>
      </c>
      <c r="B1257" s="57">
        <f>Bil!C293</f>
        <v>281</v>
      </c>
      <c r="C1257" s="57">
        <f>Bil!D293</f>
        <v>0</v>
      </c>
      <c r="D1257" s="57">
        <f>Bil!E293</f>
        <v>0</v>
      </c>
      <c r="E1257" s="57">
        <v>0</v>
      </c>
      <c r="F1257" s="57">
        <v>0</v>
      </c>
      <c r="G1257" s="58">
        <f t="shared" si="40"/>
        <v>0</v>
      </c>
      <c r="H1257" s="58">
        <f t="shared" si="39"/>
        <v>0</v>
      </c>
      <c r="I1257" s="59"/>
    </row>
    <row r="1258" spans="1:9" x14ac:dyDescent="0.2">
      <c r="A1258" s="56">
        <v>152</v>
      </c>
      <c r="B1258" s="57">
        <f>Bil!C294</f>
        <v>282</v>
      </c>
      <c r="C1258" s="57">
        <f>Bil!D294</f>
        <v>0</v>
      </c>
      <c r="D1258" s="57">
        <f>Bil!E294</f>
        <v>0</v>
      </c>
      <c r="E1258" s="57">
        <v>0</v>
      </c>
      <c r="F1258" s="57">
        <v>0</v>
      </c>
      <c r="G1258" s="58">
        <f t="shared" si="40"/>
        <v>0</v>
      </c>
      <c r="H1258" s="58">
        <f t="shared" si="39"/>
        <v>0</v>
      </c>
      <c r="I1258" s="59"/>
    </row>
    <row r="1259" spans="1:9" x14ac:dyDescent="0.2">
      <c r="A1259" s="56">
        <v>152</v>
      </c>
      <c r="B1259" s="57">
        <f>Bil!C295</f>
        <v>283</v>
      </c>
      <c r="C1259" s="57">
        <f>Bil!D295</f>
        <v>0</v>
      </c>
      <c r="D1259" s="57">
        <f>Bil!E295</f>
        <v>0</v>
      </c>
      <c r="E1259" s="57">
        <v>0</v>
      </c>
      <c r="F1259" s="57">
        <v>0</v>
      </c>
      <c r="G1259" s="58">
        <f t="shared" si="40"/>
        <v>0</v>
      </c>
      <c r="H1259" s="58">
        <f t="shared" si="39"/>
        <v>0</v>
      </c>
      <c r="I1259" s="59"/>
    </row>
    <row r="1260" spans="1:9" x14ac:dyDescent="0.2">
      <c r="A1260" s="56">
        <v>152</v>
      </c>
      <c r="B1260" s="57">
        <f>Bil!C296</f>
        <v>284</v>
      </c>
      <c r="C1260" s="57">
        <f>Bil!D296</f>
        <v>0</v>
      </c>
      <c r="D1260" s="57">
        <f>Bil!E296</f>
        <v>0</v>
      </c>
      <c r="E1260" s="57">
        <v>0</v>
      </c>
      <c r="F1260" s="57">
        <v>0</v>
      </c>
      <c r="G1260" s="58">
        <f t="shared" si="40"/>
        <v>0</v>
      </c>
      <c r="H1260" s="58">
        <f t="shared" si="39"/>
        <v>0</v>
      </c>
      <c r="I1260" s="59"/>
    </row>
    <row r="1261" spans="1:9" x14ac:dyDescent="0.2">
      <c r="A1261" s="56">
        <v>152</v>
      </c>
      <c r="B1261" s="57">
        <f>Bil!C297</f>
        <v>285</v>
      </c>
      <c r="C1261" s="57">
        <f>Bil!D297</f>
        <v>0</v>
      </c>
      <c r="D1261" s="57">
        <f>Bil!E297</f>
        <v>0</v>
      </c>
      <c r="E1261" s="57">
        <v>0</v>
      </c>
      <c r="F1261" s="57">
        <v>0</v>
      </c>
      <c r="G1261" s="58">
        <f t="shared" si="40"/>
        <v>0</v>
      </c>
      <c r="H1261" s="58">
        <f t="shared" si="39"/>
        <v>0</v>
      </c>
      <c r="I1261" s="59"/>
    </row>
    <row r="1262" spans="1:9" x14ac:dyDescent="0.2">
      <c r="A1262" s="56">
        <v>152</v>
      </c>
      <c r="B1262" s="57">
        <f>Bil!C298</f>
        <v>286</v>
      </c>
      <c r="C1262" s="57">
        <f>Bil!D298</f>
        <v>0</v>
      </c>
      <c r="D1262" s="57">
        <f>Bil!E298</f>
        <v>0</v>
      </c>
      <c r="E1262" s="57">
        <v>0</v>
      </c>
      <c r="F1262" s="57">
        <v>0</v>
      </c>
      <c r="G1262" s="58">
        <f t="shared" si="40"/>
        <v>0</v>
      </c>
      <c r="H1262" s="58">
        <f t="shared" si="39"/>
        <v>0</v>
      </c>
      <c r="I1262" s="59"/>
    </row>
    <row r="1263" spans="1:9" x14ac:dyDescent="0.2">
      <c r="A1263" s="56">
        <v>152</v>
      </c>
      <c r="B1263" s="57">
        <f>Bil!C299</f>
        <v>287</v>
      </c>
      <c r="C1263" s="57">
        <f>Bil!D299</f>
        <v>0</v>
      </c>
      <c r="D1263" s="57">
        <f>Bil!E299</f>
        <v>0</v>
      </c>
      <c r="E1263" s="57">
        <v>0</v>
      </c>
      <c r="F1263" s="57">
        <v>0</v>
      </c>
      <c r="G1263" s="58">
        <f t="shared" si="40"/>
        <v>0</v>
      </c>
      <c r="H1263" s="58">
        <f t="shared" si="39"/>
        <v>0</v>
      </c>
      <c r="I1263" s="59"/>
    </row>
    <row r="1264" spans="1:9" x14ac:dyDescent="0.2">
      <c r="A1264" s="56">
        <v>152</v>
      </c>
      <c r="B1264" s="57">
        <f>Bil!C300</f>
        <v>288</v>
      </c>
      <c r="C1264" s="57">
        <f>Bil!D300</f>
        <v>0</v>
      </c>
      <c r="D1264" s="57">
        <f>Bil!E300</f>
        <v>0</v>
      </c>
      <c r="E1264" s="57">
        <v>0</v>
      </c>
      <c r="F1264" s="57">
        <v>0</v>
      </c>
      <c r="G1264" s="58">
        <f t="shared" si="40"/>
        <v>0</v>
      </c>
      <c r="H1264" s="58">
        <f t="shared" si="39"/>
        <v>0</v>
      </c>
      <c r="I1264" s="59"/>
    </row>
    <row r="1265" spans="1:9" x14ac:dyDescent="0.2">
      <c r="A1265" s="56">
        <v>152</v>
      </c>
      <c r="B1265" s="57">
        <f>Bil!C301</f>
        <v>289</v>
      </c>
      <c r="C1265" s="57">
        <f>Bil!D301</f>
        <v>0</v>
      </c>
      <c r="D1265" s="57">
        <f>Bil!E301</f>
        <v>0</v>
      </c>
      <c r="E1265" s="57">
        <v>0</v>
      </c>
      <c r="F1265" s="57">
        <v>0</v>
      </c>
      <c r="G1265" s="58">
        <f t="shared" si="40"/>
        <v>0</v>
      </c>
      <c r="H1265" s="58">
        <f t="shared" si="39"/>
        <v>0</v>
      </c>
      <c r="I1265" s="59"/>
    </row>
    <row r="1266" spans="1:9" x14ac:dyDescent="0.2">
      <c r="A1266" s="56">
        <v>152</v>
      </c>
      <c r="B1266" s="57">
        <f>Bil!C302</f>
        <v>290</v>
      </c>
      <c r="C1266" s="57">
        <f>Bil!D302</f>
        <v>46075</v>
      </c>
      <c r="D1266" s="57">
        <f>Bil!E302</f>
        <v>50982</v>
      </c>
      <c r="E1266" s="57">
        <v>0</v>
      </c>
      <c r="F1266" s="57">
        <v>0</v>
      </c>
      <c r="G1266" s="58">
        <f t="shared" si="40"/>
        <v>42931.31</v>
      </c>
      <c r="H1266" s="58">
        <f t="shared" si="39"/>
        <v>0</v>
      </c>
      <c r="I1266" s="59"/>
    </row>
    <row r="1267" spans="1:9" x14ac:dyDescent="0.2">
      <c r="A1267" s="56">
        <v>152</v>
      </c>
      <c r="B1267" s="57">
        <f>Bil!C303</f>
        <v>291</v>
      </c>
      <c r="C1267" s="57">
        <f>Bil!D303</f>
        <v>0</v>
      </c>
      <c r="D1267" s="57">
        <f>Bil!E303</f>
        <v>0</v>
      </c>
      <c r="E1267" s="57">
        <v>0</v>
      </c>
      <c r="F1267" s="57">
        <v>0</v>
      </c>
      <c r="G1267" s="58">
        <f t="shared" si="40"/>
        <v>0</v>
      </c>
      <c r="H1267" s="58">
        <f t="shared" si="39"/>
        <v>0</v>
      </c>
      <c r="I1267" s="59"/>
    </row>
    <row r="1268" spans="1:9" x14ac:dyDescent="0.2">
      <c r="A1268" s="56">
        <v>152</v>
      </c>
      <c r="B1268" s="57">
        <f>Bil!C304</f>
        <v>292</v>
      </c>
      <c r="C1268" s="57">
        <f>Bil!D304</f>
        <v>0</v>
      </c>
      <c r="D1268" s="57">
        <f>Bil!E304</f>
        <v>0</v>
      </c>
      <c r="E1268" s="57">
        <v>0</v>
      </c>
      <c r="F1268" s="57">
        <v>0</v>
      </c>
      <c r="G1268" s="58">
        <f t="shared" si="40"/>
        <v>0</v>
      </c>
      <c r="H1268" s="58">
        <f t="shared" si="39"/>
        <v>0</v>
      </c>
      <c r="I1268" s="59"/>
    </row>
    <row r="1269" spans="1:9" x14ac:dyDescent="0.2">
      <c r="A1269" s="56">
        <v>152</v>
      </c>
      <c r="B1269" s="57">
        <f>Bil!C305</f>
        <v>293</v>
      </c>
      <c r="C1269" s="57">
        <f>Bil!D305</f>
        <v>0</v>
      </c>
      <c r="D1269" s="57">
        <f>Bil!E305</f>
        <v>0</v>
      </c>
      <c r="E1269" s="57">
        <v>0</v>
      </c>
      <c r="F1269" s="57">
        <v>0</v>
      </c>
      <c r="G1269" s="58">
        <f t="shared" si="40"/>
        <v>0</v>
      </c>
      <c r="H1269" s="58">
        <f t="shared" si="39"/>
        <v>0</v>
      </c>
      <c r="I1269" s="59"/>
    </row>
    <row r="1270" spans="1:9" x14ac:dyDescent="0.2">
      <c r="A1270" s="56">
        <v>152</v>
      </c>
      <c r="B1270" s="57">
        <f>Bil!C306</f>
        <v>294</v>
      </c>
      <c r="C1270" s="57">
        <f>Bil!D306</f>
        <v>0</v>
      </c>
      <c r="D1270" s="57">
        <f>Bil!E306</f>
        <v>0</v>
      </c>
      <c r="E1270" s="57">
        <v>0</v>
      </c>
      <c r="F1270" s="57">
        <v>0</v>
      </c>
      <c r="G1270" s="58">
        <f t="shared" si="40"/>
        <v>0</v>
      </c>
      <c r="H1270" s="58">
        <f t="shared" si="39"/>
        <v>0</v>
      </c>
      <c r="I1270" s="59"/>
    </row>
    <row r="1271" spans="1:9" x14ac:dyDescent="0.2">
      <c r="A1271" s="56">
        <v>152</v>
      </c>
      <c r="B1271" s="57">
        <f>Bil!C307</f>
        <v>295</v>
      </c>
      <c r="C1271" s="57">
        <f>Bil!D307</f>
        <v>0</v>
      </c>
      <c r="D1271" s="57">
        <f>Bil!E307</f>
        <v>0</v>
      </c>
      <c r="E1271" s="57">
        <v>0</v>
      </c>
      <c r="F1271" s="57">
        <v>0</v>
      </c>
      <c r="G1271" s="58">
        <f t="shared" si="40"/>
        <v>0</v>
      </c>
      <c r="H1271" s="58">
        <f t="shared" si="39"/>
        <v>0</v>
      </c>
      <c r="I1271" s="59"/>
    </row>
    <row r="1272" spans="1:9" x14ac:dyDescent="0.2">
      <c r="A1272" s="56">
        <v>152</v>
      </c>
      <c r="B1272" s="57">
        <f>Bil!C308</f>
        <v>296</v>
      </c>
      <c r="C1272" s="57">
        <f>Bil!D308</f>
        <v>0</v>
      </c>
      <c r="D1272" s="57">
        <f>Bil!E308</f>
        <v>0</v>
      </c>
      <c r="E1272" s="57">
        <v>0</v>
      </c>
      <c r="F1272" s="57">
        <v>0</v>
      </c>
      <c r="G1272" s="58">
        <f t="shared" si="40"/>
        <v>0</v>
      </c>
      <c r="H1272" s="58">
        <f t="shared" si="39"/>
        <v>0</v>
      </c>
      <c r="I1272" s="59"/>
    </row>
    <row r="1273" spans="1:9" x14ac:dyDescent="0.2">
      <c r="A1273" s="56">
        <v>152</v>
      </c>
      <c r="B1273" s="57">
        <f>Bil!C309</f>
        <v>297</v>
      </c>
      <c r="C1273" s="57">
        <f>Bil!D309</f>
        <v>0</v>
      </c>
      <c r="D1273" s="57">
        <f>Bil!E309</f>
        <v>0</v>
      </c>
      <c r="E1273" s="57">
        <v>0</v>
      </c>
      <c r="F1273" s="57">
        <v>0</v>
      </c>
      <c r="G1273" s="58">
        <f t="shared" si="40"/>
        <v>0</v>
      </c>
      <c r="H1273" s="58">
        <f t="shared" si="39"/>
        <v>0</v>
      </c>
      <c r="I1273" s="59"/>
    </row>
    <row r="1274" spans="1:9" x14ac:dyDescent="0.2">
      <c r="A1274" s="56">
        <v>152</v>
      </c>
      <c r="B1274" s="57">
        <f>Bil!C310</f>
        <v>298</v>
      </c>
      <c r="C1274" s="57">
        <f>Bil!D310</f>
        <v>0</v>
      </c>
      <c r="D1274" s="57">
        <f>Bil!E310</f>
        <v>0</v>
      </c>
      <c r="E1274" s="57">
        <v>0</v>
      </c>
      <c r="F1274" s="57">
        <v>0</v>
      </c>
      <c r="G1274" s="58">
        <f t="shared" si="40"/>
        <v>0</v>
      </c>
      <c r="H1274" s="58">
        <f t="shared" si="39"/>
        <v>0</v>
      </c>
      <c r="I1274" s="59"/>
    </row>
    <row r="1275" spans="1:9" x14ac:dyDescent="0.2">
      <c r="A1275" s="56">
        <v>152</v>
      </c>
      <c r="B1275" s="57">
        <f>Bil!C311</f>
        <v>299</v>
      </c>
      <c r="C1275" s="57">
        <f>Bil!D311</f>
        <v>0</v>
      </c>
      <c r="D1275" s="57">
        <f>Bil!E311</f>
        <v>0</v>
      </c>
      <c r="E1275" s="57">
        <v>0</v>
      </c>
      <c r="F1275" s="57">
        <v>0</v>
      </c>
      <c r="G1275" s="58">
        <f t="shared" si="40"/>
        <v>0</v>
      </c>
      <c r="H1275" s="58">
        <f t="shared" si="39"/>
        <v>0</v>
      </c>
      <c r="I1275" s="59"/>
    </row>
    <row r="1276" spans="1:9" x14ac:dyDescent="0.2">
      <c r="A1276" s="56">
        <v>152</v>
      </c>
      <c r="B1276" s="57">
        <f>Bil!C312</f>
        <v>300</v>
      </c>
      <c r="C1276" s="57">
        <f>Bil!D312</f>
        <v>0</v>
      </c>
      <c r="D1276" s="57">
        <f>Bil!E312</f>
        <v>0</v>
      </c>
      <c r="E1276" s="57">
        <v>0</v>
      </c>
      <c r="F1276" s="57">
        <v>0</v>
      </c>
      <c r="G1276" s="58">
        <f t="shared" si="40"/>
        <v>0</v>
      </c>
      <c r="H1276" s="58">
        <f t="shared" si="39"/>
        <v>0</v>
      </c>
      <c r="I1276" s="59"/>
    </row>
    <row r="1277" spans="1:9" x14ac:dyDescent="0.2">
      <c r="A1277" s="56">
        <v>152</v>
      </c>
      <c r="B1277" s="57">
        <f>Bil!C313</f>
        <v>301</v>
      </c>
      <c r="C1277" s="57">
        <f>Bil!D313</f>
        <v>0</v>
      </c>
      <c r="D1277" s="57">
        <f>Bil!E313</f>
        <v>0</v>
      </c>
      <c r="E1277" s="57">
        <v>0</v>
      </c>
      <c r="F1277" s="57">
        <v>0</v>
      </c>
      <c r="G1277" s="58">
        <f t="shared" si="40"/>
        <v>0</v>
      </c>
      <c r="H1277" s="58">
        <f t="shared" si="39"/>
        <v>0</v>
      </c>
      <c r="I1277" s="59"/>
    </row>
    <row r="1278" spans="1:9" x14ac:dyDescent="0.2">
      <c r="A1278" s="56">
        <v>152</v>
      </c>
      <c r="B1278" s="57">
        <f>Bil!C314</f>
        <v>302</v>
      </c>
      <c r="C1278" s="57">
        <f>Bil!D314</f>
        <v>0</v>
      </c>
      <c r="D1278" s="57">
        <f>Bil!E314</f>
        <v>0</v>
      </c>
      <c r="E1278" s="57">
        <v>0</v>
      </c>
      <c r="F1278" s="57">
        <v>0</v>
      </c>
      <c r="G1278" s="58">
        <f t="shared" si="40"/>
        <v>0</v>
      </c>
      <c r="H1278" s="58">
        <f t="shared" si="39"/>
        <v>0</v>
      </c>
      <c r="I1278" s="59"/>
    </row>
    <row r="1279" spans="1:9" x14ac:dyDescent="0.2">
      <c r="A1279" s="56">
        <v>152</v>
      </c>
      <c r="B1279" s="57">
        <f>Bil!C315</f>
        <v>303</v>
      </c>
      <c r="C1279" s="57">
        <f>Bil!D315</f>
        <v>0</v>
      </c>
      <c r="D1279" s="57">
        <f>Bil!E315</f>
        <v>0</v>
      </c>
      <c r="E1279" s="57">
        <v>0</v>
      </c>
      <c r="F1279" s="57">
        <v>0</v>
      </c>
      <c r="G1279" s="58">
        <f t="shared" si="40"/>
        <v>0</v>
      </c>
      <c r="H1279" s="58">
        <f t="shared" si="39"/>
        <v>0</v>
      </c>
      <c r="I1279" s="59"/>
    </row>
    <row r="1280" spans="1:9" x14ac:dyDescent="0.2">
      <c r="A1280" s="56">
        <v>152</v>
      </c>
      <c r="B1280" s="57">
        <f>Bil!C316</f>
        <v>304</v>
      </c>
      <c r="C1280" s="57">
        <f>Bil!D316</f>
        <v>0</v>
      </c>
      <c r="D1280" s="57">
        <f>Bil!E316</f>
        <v>0</v>
      </c>
      <c r="E1280" s="57">
        <v>0</v>
      </c>
      <c r="F1280" s="57">
        <v>0</v>
      </c>
      <c r="G1280" s="58">
        <f t="shared" si="40"/>
        <v>0</v>
      </c>
      <c r="H1280" s="58">
        <f t="shared" si="39"/>
        <v>0</v>
      </c>
      <c r="I1280" s="59"/>
    </row>
    <row r="1281" spans="1:9" x14ac:dyDescent="0.2">
      <c r="A1281" s="56">
        <v>152</v>
      </c>
      <c r="B1281" s="57">
        <f>Bil!C317</f>
        <v>305</v>
      </c>
      <c r="C1281" s="57">
        <f>Bil!D317</f>
        <v>0</v>
      </c>
      <c r="D1281" s="57">
        <f>Bil!E317</f>
        <v>0</v>
      </c>
      <c r="E1281" s="57">
        <v>0</v>
      </c>
      <c r="F1281" s="57">
        <v>0</v>
      </c>
      <c r="G1281" s="58">
        <f t="shared" si="40"/>
        <v>0</v>
      </c>
      <c r="H1281" s="58">
        <f t="shared" si="39"/>
        <v>0</v>
      </c>
      <c r="I1281" s="59"/>
    </row>
    <row r="1282" spans="1:9" x14ac:dyDescent="0.2">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
      <c r="A1283" s="56">
        <v>152</v>
      </c>
      <c r="B1283" s="57">
        <f>Bil!C319</f>
        <v>307</v>
      </c>
      <c r="C1283" s="57">
        <f>Bil!D319</f>
        <v>0</v>
      </c>
      <c r="D1283" s="57">
        <f>Bil!E319</f>
        <v>0</v>
      </c>
      <c r="E1283" s="57">
        <v>0</v>
      </c>
      <c r="F1283" s="57">
        <v>0</v>
      </c>
      <c r="G1283" s="58">
        <f t="shared" si="40"/>
        <v>0</v>
      </c>
      <c r="H1283" s="58">
        <f t="shared" si="41"/>
        <v>0</v>
      </c>
      <c r="I1283" s="59"/>
    </row>
    <row r="1284" spans="1:9" x14ac:dyDescent="0.2">
      <c r="A1284" s="56">
        <v>152</v>
      </c>
      <c r="B1284" s="57">
        <f>Bil!C320</f>
        <v>308</v>
      </c>
      <c r="C1284" s="57">
        <f>Bil!D320</f>
        <v>0</v>
      </c>
      <c r="D1284" s="57">
        <f>Bil!E320</f>
        <v>0</v>
      </c>
      <c r="E1284" s="57">
        <v>0</v>
      </c>
      <c r="F1284" s="57">
        <v>0</v>
      </c>
      <c r="G1284" s="58">
        <f t="shared" si="40"/>
        <v>0</v>
      </c>
      <c r="H1284" s="58">
        <f t="shared" si="41"/>
        <v>0</v>
      </c>
      <c r="I1284" s="59"/>
    </row>
    <row r="1285" spans="1:9" x14ac:dyDescent="0.2">
      <c r="A1285" s="56">
        <v>152</v>
      </c>
      <c r="B1285" s="57">
        <f>Bil!C321</f>
        <v>309</v>
      </c>
      <c r="C1285" s="57">
        <f>Bil!D321</f>
        <v>0</v>
      </c>
      <c r="D1285" s="57">
        <f>Bil!E321</f>
        <v>0</v>
      </c>
      <c r="E1285" s="57">
        <v>0</v>
      </c>
      <c r="F1285" s="57">
        <v>0</v>
      </c>
      <c r="G1285" s="58">
        <f t="shared" si="40"/>
        <v>0</v>
      </c>
      <c r="H1285" s="58">
        <f t="shared" si="41"/>
        <v>0</v>
      </c>
      <c r="I1285" s="59"/>
    </row>
    <row r="1286" spans="1:9" x14ac:dyDescent="0.2">
      <c r="A1286" s="65">
        <v>152</v>
      </c>
      <c r="B1286" s="66">
        <f>Bil!C322</f>
        <v>310</v>
      </c>
      <c r="C1286" s="66">
        <f>Bil!D322</f>
        <v>0</v>
      </c>
      <c r="D1286" s="66">
        <f>Bil!E322</f>
        <v>0</v>
      </c>
      <c r="E1286" s="66">
        <v>0</v>
      </c>
      <c r="F1286" s="66">
        <v>0</v>
      </c>
      <c r="G1286" s="67">
        <f t="shared" si="40"/>
        <v>0</v>
      </c>
      <c r="H1286" s="67">
        <f t="shared" si="41"/>
        <v>0</v>
      </c>
      <c r="I1286" s="68"/>
    </row>
    <row r="1287" spans="1:9" x14ac:dyDescent="0.2">
      <c r="A1287" s="61">
        <v>154</v>
      </c>
      <c r="B1287" s="62">
        <f>RasF!C12</f>
        <v>1</v>
      </c>
      <c r="C1287" s="62">
        <f>RasF!D12</f>
        <v>0</v>
      </c>
      <c r="D1287" s="62">
        <f>RasF!E12</f>
        <v>0</v>
      </c>
      <c r="E1287" s="62">
        <v>0</v>
      </c>
      <c r="F1287" s="62">
        <v>0</v>
      </c>
      <c r="G1287" s="63">
        <f t="shared" si="40"/>
        <v>0</v>
      </c>
      <c r="H1287" s="63">
        <f t="shared" si="41"/>
        <v>0</v>
      </c>
      <c r="I1287" s="64"/>
    </row>
    <row r="1288" spans="1:9" x14ac:dyDescent="0.2">
      <c r="A1288" s="56">
        <v>154</v>
      </c>
      <c r="B1288" s="57">
        <f>RasF!C13</f>
        <v>2</v>
      </c>
      <c r="C1288" s="57">
        <f>RasF!D13</f>
        <v>0</v>
      </c>
      <c r="D1288" s="57">
        <f>RasF!E13</f>
        <v>0</v>
      </c>
      <c r="E1288" s="57">
        <v>0</v>
      </c>
      <c r="F1288" s="57">
        <v>0</v>
      </c>
      <c r="G1288" s="58">
        <f t="shared" si="40"/>
        <v>0</v>
      </c>
      <c r="H1288" s="58">
        <f t="shared" si="41"/>
        <v>0</v>
      </c>
      <c r="I1288" s="59"/>
    </row>
    <row r="1289" spans="1:9" x14ac:dyDescent="0.2">
      <c r="A1289" s="56">
        <v>154</v>
      </c>
      <c r="B1289" s="57">
        <f>RasF!C14</f>
        <v>3</v>
      </c>
      <c r="C1289" s="57">
        <f>RasF!D14</f>
        <v>0</v>
      </c>
      <c r="D1289" s="57">
        <f>RasF!E14</f>
        <v>0</v>
      </c>
      <c r="E1289" s="57">
        <v>0</v>
      </c>
      <c r="F1289" s="57">
        <v>0</v>
      </c>
      <c r="G1289" s="58">
        <f t="shared" si="40"/>
        <v>0</v>
      </c>
      <c r="H1289" s="58">
        <f t="shared" si="41"/>
        <v>0</v>
      </c>
      <c r="I1289" s="59"/>
    </row>
    <row r="1290" spans="1:9" x14ac:dyDescent="0.2">
      <c r="A1290" s="56">
        <v>154</v>
      </c>
      <c r="B1290" s="57">
        <f>RasF!C15</f>
        <v>4</v>
      </c>
      <c r="C1290" s="57">
        <f>RasF!D15</f>
        <v>0</v>
      </c>
      <c r="D1290" s="57">
        <f>RasF!E15</f>
        <v>0</v>
      </c>
      <c r="E1290" s="57">
        <v>0</v>
      </c>
      <c r="F1290" s="57">
        <v>0</v>
      </c>
      <c r="G1290" s="58">
        <f t="shared" si="40"/>
        <v>0</v>
      </c>
      <c r="H1290" s="58">
        <f t="shared" si="41"/>
        <v>0</v>
      </c>
      <c r="I1290" s="59"/>
    </row>
    <row r="1291" spans="1:9" x14ac:dyDescent="0.2">
      <c r="A1291" s="56">
        <v>154</v>
      </c>
      <c r="B1291" s="57">
        <f>RasF!C16</f>
        <v>5</v>
      </c>
      <c r="C1291" s="57">
        <f>RasF!D16</f>
        <v>0</v>
      </c>
      <c r="D1291" s="57">
        <f>RasF!E16</f>
        <v>0</v>
      </c>
      <c r="E1291" s="57">
        <v>0</v>
      </c>
      <c r="F1291" s="57">
        <v>0</v>
      </c>
      <c r="G1291" s="58">
        <f t="shared" si="40"/>
        <v>0</v>
      </c>
      <c r="H1291" s="58">
        <f t="shared" si="41"/>
        <v>0</v>
      </c>
      <c r="I1291" s="59"/>
    </row>
    <row r="1292" spans="1:9" x14ac:dyDescent="0.2">
      <c r="A1292" s="56">
        <v>154</v>
      </c>
      <c r="B1292" s="57">
        <f>RasF!C17</f>
        <v>6</v>
      </c>
      <c r="C1292" s="57">
        <f>RasF!D17</f>
        <v>0</v>
      </c>
      <c r="D1292" s="57">
        <f>RasF!E17</f>
        <v>0</v>
      </c>
      <c r="E1292" s="57">
        <v>0</v>
      </c>
      <c r="F1292" s="57">
        <v>0</v>
      </c>
      <c r="G1292" s="58">
        <f t="shared" si="40"/>
        <v>0</v>
      </c>
      <c r="H1292" s="58">
        <f t="shared" si="41"/>
        <v>0</v>
      </c>
      <c r="I1292" s="59"/>
    </row>
    <row r="1293" spans="1:9" x14ac:dyDescent="0.2">
      <c r="A1293" s="56">
        <v>154</v>
      </c>
      <c r="B1293" s="57">
        <f>RasF!C18</f>
        <v>7</v>
      </c>
      <c r="C1293" s="57">
        <f>RasF!D18</f>
        <v>0</v>
      </c>
      <c r="D1293" s="57">
        <f>RasF!E18</f>
        <v>0</v>
      </c>
      <c r="E1293" s="57">
        <v>0</v>
      </c>
      <c r="F1293" s="57">
        <v>0</v>
      </c>
      <c r="G1293" s="58">
        <f t="shared" si="40"/>
        <v>0</v>
      </c>
      <c r="H1293" s="58">
        <f t="shared" si="41"/>
        <v>0</v>
      </c>
      <c r="I1293" s="59"/>
    </row>
    <row r="1294" spans="1:9" x14ac:dyDescent="0.2">
      <c r="A1294" s="56">
        <v>154</v>
      </c>
      <c r="B1294" s="57">
        <f>RasF!C19</f>
        <v>8</v>
      </c>
      <c r="C1294" s="57">
        <f>RasF!D19</f>
        <v>0</v>
      </c>
      <c r="D1294" s="57">
        <f>RasF!E19</f>
        <v>0</v>
      </c>
      <c r="E1294" s="57">
        <v>0</v>
      </c>
      <c r="F1294" s="57">
        <v>0</v>
      </c>
      <c r="G1294" s="58">
        <f t="shared" si="40"/>
        <v>0</v>
      </c>
      <c r="H1294" s="58">
        <f t="shared" si="41"/>
        <v>0</v>
      </c>
      <c r="I1294" s="59"/>
    </row>
    <row r="1295" spans="1:9" x14ac:dyDescent="0.2">
      <c r="A1295" s="56">
        <v>154</v>
      </c>
      <c r="B1295" s="57">
        <f>RasF!C20</f>
        <v>9</v>
      </c>
      <c r="C1295" s="57">
        <f>RasF!D20</f>
        <v>0</v>
      </c>
      <c r="D1295" s="57">
        <f>RasF!E20</f>
        <v>0</v>
      </c>
      <c r="E1295" s="57">
        <v>0</v>
      </c>
      <c r="F1295" s="57">
        <v>0</v>
      </c>
      <c r="G1295" s="58">
        <f t="shared" si="40"/>
        <v>0</v>
      </c>
      <c r="H1295" s="58">
        <f t="shared" si="41"/>
        <v>0</v>
      </c>
      <c r="I1295" s="59"/>
    </row>
    <row r="1296" spans="1:9" x14ac:dyDescent="0.2">
      <c r="A1296" s="56">
        <v>154</v>
      </c>
      <c r="B1296" s="57">
        <f>RasF!C21</f>
        <v>10</v>
      </c>
      <c r="C1296" s="57">
        <f>RasF!D21</f>
        <v>0</v>
      </c>
      <c r="D1296" s="57">
        <f>RasF!E21</f>
        <v>0</v>
      </c>
      <c r="E1296" s="57">
        <v>0</v>
      </c>
      <c r="F1296" s="57">
        <v>0</v>
      </c>
      <c r="G1296" s="58">
        <f t="shared" si="40"/>
        <v>0</v>
      </c>
      <c r="H1296" s="58">
        <f t="shared" si="41"/>
        <v>0</v>
      </c>
      <c r="I1296" s="59"/>
    </row>
    <row r="1297" spans="1:9" x14ac:dyDescent="0.2">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
      <c r="A1298" s="56">
        <v>154</v>
      </c>
      <c r="B1298" s="57">
        <f>RasF!C23</f>
        <v>12</v>
      </c>
      <c r="C1298" s="57">
        <f>RasF!D23</f>
        <v>0</v>
      </c>
      <c r="D1298" s="57">
        <f>RasF!E23</f>
        <v>0</v>
      </c>
      <c r="E1298" s="57">
        <v>0</v>
      </c>
      <c r="F1298" s="57">
        <v>0</v>
      </c>
      <c r="G1298" s="58">
        <f t="shared" si="42"/>
        <v>0</v>
      </c>
      <c r="H1298" s="58">
        <f t="shared" si="41"/>
        <v>0</v>
      </c>
      <c r="I1298" s="59"/>
    </row>
    <row r="1299" spans="1:9" x14ac:dyDescent="0.2">
      <c r="A1299" s="56">
        <v>154</v>
      </c>
      <c r="B1299" s="57">
        <f>RasF!C24</f>
        <v>13</v>
      </c>
      <c r="C1299" s="57">
        <f>RasF!D24</f>
        <v>0</v>
      </c>
      <c r="D1299" s="57">
        <f>RasF!E24</f>
        <v>0</v>
      </c>
      <c r="E1299" s="57">
        <v>0</v>
      </c>
      <c r="F1299" s="57">
        <v>0</v>
      </c>
      <c r="G1299" s="58">
        <f t="shared" si="42"/>
        <v>0</v>
      </c>
      <c r="H1299" s="58">
        <f t="shared" si="41"/>
        <v>0</v>
      </c>
      <c r="I1299" s="59"/>
    </row>
    <row r="1300" spans="1:9" x14ac:dyDescent="0.2">
      <c r="A1300" s="56">
        <v>154</v>
      </c>
      <c r="B1300" s="57">
        <f>RasF!C25</f>
        <v>14</v>
      </c>
      <c r="C1300" s="57">
        <f>RasF!D25</f>
        <v>0</v>
      </c>
      <c r="D1300" s="57">
        <f>RasF!E25</f>
        <v>0</v>
      </c>
      <c r="E1300" s="57">
        <v>0</v>
      </c>
      <c r="F1300" s="57">
        <v>0</v>
      </c>
      <c r="G1300" s="58">
        <f t="shared" si="42"/>
        <v>0</v>
      </c>
      <c r="H1300" s="58">
        <f t="shared" si="41"/>
        <v>0</v>
      </c>
      <c r="I1300" s="59"/>
    </row>
    <row r="1301" spans="1:9" x14ac:dyDescent="0.2">
      <c r="A1301" s="56">
        <v>154</v>
      </c>
      <c r="B1301" s="57">
        <f>RasF!C26</f>
        <v>15</v>
      </c>
      <c r="C1301" s="57">
        <f>RasF!D26</f>
        <v>0</v>
      </c>
      <c r="D1301" s="57">
        <f>RasF!E26</f>
        <v>0</v>
      </c>
      <c r="E1301" s="57">
        <v>0</v>
      </c>
      <c r="F1301" s="57">
        <v>0</v>
      </c>
      <c r="G1301" s="58">
        <f t="shared" si="42"/>
        <v>0</v>
      </c>
      <c r="H1301" s="58">
        <f t="shared" si="41"/>
        <v>0</v>
      </c>
      <c r="I1301" s="59"/>
    </row>
    <row r="1302" spans="1:9" x14ac:dyDescent="0.2">
      <c r="A1302" s="56">
        <v>154</v>
      </c>
      <c r="B1302" s="57">
        <f>RasF!C27</f>
        <v>16</v>
      </c>
      <c r="C1302" s="57">
        <f>RasF!D27</f>
        <v>0</v>
      </c>
      <c r="D1302" s="57">
        <f>RasF!E27</f>
        <v>0</v>
      </c>
      <c r="E1302" s="57">
        <v>0</v>
      </c>
      <c r="F1302" s="57">
        <v>0</v>
      </c>
      <c r="G1302" s="58">
        <f t="shared" si="42"/>
        <v>0</v>
      </c>
      <c r="H1302" s="58">
        <f t="shared" si="41"/>
        <v>0</v>
      </c>
      <c r="I1302" s="59"/>
    </row>
    <row r="1303" spans="1:9" x14ac:dyDescent="0.2">
      <c r="A1303" s="56">
        <v>154</v>
      </c>
      <c r="B1303" s="57">
        <f>RasF!C28</f>
        <v>17</v>
      </c>
      <c r="C1303" s="57">
        <f>RasF!D28</f>
        <v>0</v>
      </c>
      <c r="D1303" s="57">
        <f>RasF!E28</f>
        <v>0</v>
      </c>
      <c r="E1303" s="57">
        <v>0</v>
      </c>
      <c r="F1303" s="57">
        <v>0</v>
      </c>
      <c r="G1303" s="58">
        <f t="shared" si="42"/>
        <v>0</v>
      </c>
      <c r="H1303" s="58">
        <f t="shared" si="41"/>
        <v>0</v>
      </c>
      <c r="I1303" s="59"/>
    </row>
    <row r="1304" spans="1:9" x14ac:dyDescent="0.2">
      <c r="A1304" s="56">
        <v>154</v>
      </c>
      <c r="B1304" s="57">
        <f>RasF!C29</f>
        <v>18</v>
      </c>
      <c r="C1304" s="57">
        <f>RasF!D29</f>
        <v>0</v>
      </c>
      <c r="D1304" s="57">
        <f>RasF!E29</f>
        <v>0</v>
      </c>
      <c r="E1304" s="57">
        <v>0</v>
      </c>
      <c r="F1304" s="57">
        <v>0</v>
      </c>
      <c r="G1304" s="58">
        <f t="shared" si="42"/>
        <v>0</v>
      </c>
      <c r="H1304" s="58">
        <f t="shared" si="41"/>
        <v>0</v>
      </c>
      <c r="I1304" s="59"/>
    </row>
    <row r="1305" spans="1:9" x14ac:dyDescent="0.2">
      <c r="A1305" s="56">
        <v>154</v>
      </c>
      <c r="B1305" s="57">
        <f>RasF!C30</f>
        <v>19</v>
      </c>
      <c r="C1305" s="57">
        <f>RasF!D30</f>
        <v>0</v>
      </c>
      <c r="D1305" s="57">
        <f>RasF!E30</f>
        <v>0</v>
      </c>
      <c r="E1305" s="57">
        <v>0</v>
      </c>
      <c r="F1305" s="57">
        <v>0</v>
      </c>
      <c r="G1305" s="58">
        <f t="shared" si="42"/>
        <v>0</v>
      </c>
      <c r="H1305" s="58">
        <f t="shared" si="41"/>
        <v>0</v>
      </c>
      <c r="I1305" s="59"/>
    </row>
    <row r="1306" spans="1:9" x14ac:dyDescent="0.2">
      <c r="A1306" s="56">
        <v>154</v>
      </c>
      <c r="B1306" s="57">
        <f>RasF!C31</f>
        <v>20</v>
      </c>
      <c r="C1306" s="57">
        <f>RasF!D31</f>
        <v>0</v>
      </c>
      <c r="D1306" s="57">
        <f>RasF!E31</f>
        <v>0</v>
      </c>
      <c r="E1306" s="57">
        <v>0</v>
      </c>
      <c r="F1306" s="57">
        <v>0</v>
      </c>
      <c r="G1306" s="58">
        <f t="shared" si="42"/>
        <v>0</v>
      </c>
      <c r="H1306" s="58">
        <f t="shared" si="41"/>
        <v>0</v>
      </c>
      <c r="I1306" s="59"/>
    </row>
    <row r="1307" spans="1:9" x14ac:dyDescent="0.2">
      <c r="A1307" s="56">
        <v>154</v>
      </c>
      <c r="B1307" s="57">
        <f>RasF!C32</f>
        <v>21</v>
      </c>
      <c r="C1307" s="57">
        <f>RasF!D32</f>
        <v>0</v>
      </c>
      <c r="D1307" s="57">
        <f>RasF!E32</f>
        <v>0</v>
      </c>
      <c r="E1307" s="57">
        <v>0</v>
      </c>
      <c r="F1307" s="57">
        <v>0</v>
      </c>
      <c r="G1307" s="58">
        <f t="shared" si="42"/>
        <v>0</v>
      </c>
      <c r="H1307" s="58">
        <f t="shared" si="41"/>
        <v>0</v>
      </c>
      <c r="I1307" s="59"/>
    </row>
    <row r="1308" spans="1:9" x14ac:dyDescent="0.2">
      <c r="A1308" s="56">
        <v>154</v>
      </c>
      <c r="B1308" s="57">
        <f>RasF!C33</f>
        <v>22</v>
      </c>
      <c r="C1308" s="57">
        <f>RasF!D33</f>
        <v>0</v>
      </c>
      <c r="D1308" s="57">
        <f>RasF!E33</f>
        <v>0</v>
      </c>
      <c r="E1308" s="57">
        <v>0</v>
      </c>
      <c r="F1308" s="57">
        <v>0</v>
      </c>
      <c r="G1308" s="58">
        <f t="shared" si="42"/>
        <v>0</v>
      </c>
      <c r="H1308" s="58">
        <f t="shared" si="41"/>
        <v>0</v>
      </c>
      <c r="I1308" s="59"/>
    </row>
    <row r="1309" spans="1:9" x14ac:dyDescent="0.2">
      <c r="A1309" s="56">
        <v>154</v>
      </c>
      <c r="B1309" s="57">
        <f>RasF!C34</f>
        <v>23</v>
      </c>
      <c r="C1309" s="57">
        <f>RasF!D34</f>
        <v>0</v>
      </c>
      <c r="D1309" s="57">
        <f>RasF!E34</f>
        <v>0</v>
      </c>
      <c r="E1309" s="57">
        <v>0</v>
      </c>
      <c r="F1309" s="57">
        <v>0</v>
      </c>
      <c r="G1309" s="58">
        <f t="shared" si="42"/>
        <v>0</v>
      </c>
      <c r="H1309" s="58">
        <f t="shared" si="41"/>
        <v>0</v>
      </c>
      <c r="I1309" s="59"/>
    </row>
    <row r="1310" spans="1:9" x14ac:dyDescent="0.2">
      <c r="A1310" s="56">
        <v>154</v>
      </c>
      <c r="B1310" s="57">
        <f>RasF!C35</f>
        <v>24</v>
      </c>
      <c r="C1310" s="57">
        <f>RasF!D35</f>
        <v>0</v>
      </c>
      <c r="D1310" s="57">
        <f>RasF!E35</f>
        <v>0</v>
      </c>
      <c r="E1310" s="57">
        <v>0</v>
      </c>
      <c r="F1310" s="57">
        <v>0</v>
      </c>
      <c r="G1310" s="58">
        <f t="shared" si="42"/>
        <v>0</v>
      </c>
      <c r="H1310" s="58">
        <f t="shared" si="41"/>
        <v>0</v>
      </c>
      <c r="I1310" s="59"/>
    </row>
    <row r="1311" spans="1:9" x14ac:dyDescent="0.2">
      <c r="A1311" s="56">
        <v>154</v>
      </c>
      <c r="B1311" s="57">
        <f>RasF!C36</f>
        <v>25</v>
      </c>
      <c r="C1311" s="57">
        <f>RasF!D36</f>
        <v>0</v>
      </c>
      <c r="D1311" s="57">
        <f>RasF!E36</f>
        <v>0</v>
      </c>
      <c r="E1311" s="57">
        <v>0</v>
      </c>
      <c r="F1311" s="57">
        <v>0</v>
      </c>
      <c r="G1311" s="58">
        <f t="shared" si="42"/>
        <v>0</v>
      </c>
      <c r="H1311" s="58">
        <f t="shared" si="41"/>
        <v>0</v>
      </c>
      <c r="I1311" s="59"/>
    </row>
    <row r="1312" spans="1:9" x14ac:dyDescent="0.2">
      <c r="A1312" s="56">
        <v>154</v>
      </c>
      <c r="B1312" s="57">
        <f>RasF!C37</f>
        <v>26</v>
      </c>
      <c r="C1312" s="57">
        <f>RasF!D37</f>
        <v>0</v>
      </c>
      <c r="D1312" s="57">
        <f>RasF!E37</f>
        <v>0</v>
      </c>
      <c r="E1312" s="57">
        <v>0</v>
      </c>
      <c r="F1312" s="57">
        <v>0</v>
      </c>
      <c r="G1312" s="58">
        <f t="shared" si="42"/>
        <v>0</v>
      </c>
      <c r="H1312" s="58">
        <f t="shared" si="41"/>
        <v>0</v>
      </c>
      <c r="I1312" s="59"/>
    </row>
    <row r="1313" spans="1:9" x14ac:dyDescent="0.2">
      <c r="A1313" s="56">
        <v>154</v>
      </c>
      <c r="B1313" s="57">
        <f>RasF!C38</f>
        <v>27</v>
      </c>
      <c r="C1313" s="57">
        <f>RasF!D38</f>
        <v>0</v>
      </c>
      <c r="D1313" s="57">
        <f>RasF!E38</f>
        <v>0</v>
      </c>
      <c r="E1313" s="57">
        <v>0</v>
      </c>
      <c r="F1313" s="57">
        <v>0</v>
      </c>
      <c r="G1313" s="58">
        <f t="shared" si="42"/>
        <v>0</v>
      </c>
      <c r="H1313" s="58">
        <f t="shared" si="41"/>
        <v>0</v>
      </c>
      <c r="I1313" s="59"/>
    </row>
    <row r="1314" spans="1:9" x14ac:dyDescent="0.2">
      <c r="A1314" s="56">
        <v>154</v>
      </c>
      <c r="B1314" s="57">
        <f>RasF!C39</f>
        <v>28</v>
      </c>
      <c r="C1314" s="57">
        <f>RasF!D39</f>
        <v>0</v>
      </c>
      <c r="D1314" s="57">
        <f>RasF!E39</f>
        <v>0</v>
      </c>
      <c r="E1314" s="57">
        <v>0</v>
      </c>
      <c r="F1314" s="57">
        <v>0</v>
      </c>
      <c r="G1314" s="58">
        <f t="shared" si="42"/>
        <v>0</v>
      </c>
      <c r="H1314" s="58">
        <f t="shared" si="41"/>
        <v>0</v>
      </c>
      <c r="I1314" s="59"/>
    </row>
    <row r="1315" spans="1:9" x14ac:dyDescent="0.2">
      <c r="A1315" s="56">
        <v>154</v>
      </c>
      <c r="B1315" s="57">
        <f>RasF!C40</f>
        <v>29</v>
      </c>
      <c r="C1315" s="57">
        <f>RasF!D40</f>
        <v>0</v>
      </c>
      <c r="D1315" s="57">
        <f>RasF!E40</f>
        <v>0</v>
      </c>
      <c r="E1315" s="57">
        <v>0</v>
      </c>
      <c r="F1315" s="57">
        <v>0</v>
      </c>
      <c r="G1315" s="58">
        <f t="shared" si="42"/>
        <v>0</v>
      </c>
      <c r="H1315" s="58">
        <f t="shared" si="41"/>
        <v>0</v>
      </c>
      <c r="I1315" s="59"/>
    </row>
    <row r="1316" spans="1:9" x14ac:dyDescent="0.2">
      <c r="A1316" s="56">
        <v>154</v>
      </c>
      <c r="B1316" s="57">
        <f>RasF!C41</f>
        <v>30</v>
      </c>
      <c r="C1316" s="57">
        <f>RasF!D41</f>
        <v>0</v>
      </c>
      <c r="D1316" s="57">
        <f>RasF!E41</f>
        <v>0</v>
      </c>
      <c r="E1316" s="57">
        <v>0</v>
      </c>
      <c r="F1316" s="57">
        <v>0</v>
      </c>
      <c r="G1316" s="58">
        <f t="shared" si="42"/>
        <v>0</v>
      </c>
      <c r="H1316" s="58">
        <f t="shared" si="41"/>
        <v>0</v>
      </c>
      <c r="I1316" s="59"/>
    </row>
    <row r="1317" spans="1:9" x14ac:dyDescent="0.2">
      <c r="A1317" s="56">
        <v>154</v>
      </c>
      <c r="B1317" s="57">
        <f>RasF!C42</f>
        <v>31</v>
      </c>
      <c r="C1317" s="57">
        <f>RasF!D42</f>
        <v>0</v>
      </c>
      <c r="D1317" s="57">
        <f>RasF!E42</f>
        <v>0</v>
      </c>
      <c r="E1317" s="57">
        <v>0</v>
      </c>
      <c r="F1317" s="57">
        <v>0</v>
      </c>
      <c r="G1317" s="58">
        <f t="shared" si="42"/>
        <v>0</v>
      </c>
      <c r="H1317" s="58">
        <f t="shared" si="41"/>
        <v>0</v>
      </c>
      <c r="I1317" s="59"/>
    </row>
    <row r="1318" spans="1:9" x14ac:dyDescent="0.2">
      <c r="A1318" s="56">
        <v>154</v>
      </c>
      <c r="B1318" s="57">
        <f>RasF!C43</f>
        <v>32</v>
      </c>
      <c r="C1318" s="57">
        <f>RasF!D43</f>
        <v>0</v>
      </c>
      <c r="D1318" s="57">
        <f>RasF!E43</f>
        <v>0</v>
      </c>
      <c r="E1318" s="57">
        <v>0</v>
      </c>
      <c r="F1318" s="57">
        <v>0</v>
      </c>
      <c r="G1318" s="58">
        <f t="shared" si="42"/>
        <v>0</v>
      </c>
      <c r="H1318" s="58">
        <f t="shared" si="41"/>
        <v>0</v>
      </c>
      <c r="I1318" s="59"/>
    </row>
    <row r="1319" spans="1:9" x14ac:dyDescent="0.2">
      <c r="A1319" s="56">
        <v>154</v>
      </c>
      <c r="B1319" s="57">
        <f>RasF!C44</f>
        <v>33</v>
      </c>
      <c r="C1319" s="57">
        <f>RasF!D44</f>
        <v>0</v>
      </c>
      <c r="D1319" s="57">
        <f>RasF!E44</f>
        <v>0</v>
      </c>
      <c r="E1319" s="57">
        <v>0</v>
      </c>
      <c r="F1319" s="57">
        <v>0</v>
      </c>
      <c r="G1319" s="58">
        <f t="shared" si="42"/>
        <v>0</v>
      </c>
      <c r="H1319" s="58">
        <f t="shared" si="41"/>
        <v>0</v>
      </c>
      <c r="I1319" s="59"/>
    </row>
    <row r="1320" spans="1:9" x14ac:dyDescent="0.2">
      <c r="A1320" s="56">
        <v>154</v>
      </c>
      <c r="B1320" s="57">
        <f>RasF!C45</f>
        <v>34</v>
      </c>
      <c r="C1320" s="57">
        <f>RasF!D45</f>
        <v>0</v>
      </c>
      <c r="D1320" s="57">
        <f>RasF!E45</f>
        <v>0</v>
      </c>
      <c r="E1320" s="57">
        <v>0</v>
      </c>
      <c r="F1320" s="57">
        <v>0</v>
      </c>
      <c r="G1320" s="58">
        <f t="shared" si="42"/>
        <v>0</v>
      </c>
      <c r="H1320" s="58">
        <f t="shared" si="41"/>
        <v>0</v>
      </c>
      <c r="I1320" s="59"/>
    </row>
    <row r="1321" spans="1:9" x14ac:dyDescent="0.2">
      <c r="A1321" s="56">
        <v>154</v>
      </c>
      <c r="B1321" s="57">
        <f>RasF!C46</f>
        <v>35</v>
      </c>
      <c r="C1321" s="57">
        <f>RasF!D46</f>
        <v>0</v>
      </c>
      <c r="D1321" s="57">
        <f>RasF!E46</f>
        <v>0</v>
      </c>
      <c r="E1321" s="57">
        <v>0</v>
      </c>
      <c r="F1321" s="57">
        <v>0</v>
      </c>
      <c r="G1321" s="58">
        <f t="shared" si="42"/>
        <v>0</v>
      </c>
      <c r="H1321" s="58">
        <f t="shared" si="41"/>
        <v>0</v>
      </c>
      <c r="I1321" s="59"/>
    </row>
    <row r="1322" spans="1:9" x14ac:dyDescent="0.2">
      <c r="A1322" s="56">
        <v>154</v>
      </c>
      <c r="B1322" s="57">
        <f>RasF!C47</f>
        <v>36</v>
      </c>
      <c r="C1322" s="57">
        <f>RasF!D47</f>
        <v>0</v>
      </c>
      <c r="D1322" s="57">
        <f>RasF!E47</f>
        <v>0</v>
      </c>
      <c r="E1322" s="57">
        <v>0</v>
      </c>
      <c r="F1322" s="57">
        <v>0</v>
      </c>
      <c r="G1322" s="58">
        <f t="shared" si="42"/>
        <v>0</v>
      </c>
      <c r="H1322" s="58">
        <f t="shared" si="41"/>
        <v>0</v>
      </c>
      <c r="I1322" s="59"/>
    </row>
    <row r="1323" spans="1:9" x14ac:dyDescent="0.2">
      <c r="A1323" s="56">
        <v>154</v>
      </c>
      <c r="B1323" s="57">
        <f>RasF!C48</f>
        <v>37</v>
      </c>
      <c r="C1323" s="57">
        <f>RasF!D48</f>
        <v>0</v>
      </c>
      <c r="D1323" s="57">
        <f>RasF!E48</f>
        <v>0</v>
      </c>
      <c r="E1323" s="57">
        <v>0</v>
      </c>
      <c r="F1323" s="57">
        <v>0</v>
      </c>
      <c r="G1323" s="58">
        <f t="shared" si="42"/>
        <v>0</v>
      </c>
      <c r="H1323" s="58">
        <f t="shared" si="41"/>
        <v>0</v>
      </c>
      <c r="I1323" s="59"/>
    </row>
    <row r="1324" spans="1:9" x14ac:dyDescent="0.2">
      <c r="A1324" s="56">
        <v>154</v>
      </c>
      <c r="B1324" s="57">
        <f>RasF!C49</f>
        <v>38</v>
      </c>
      <c r="C1324" s="57">
        <f>RasF!D49</f>
        <v>0</v>
      </c>
      <c r="D1324" s="57">
        <f>RasF!E49</f>
        <v>0</v>
      </c>
      <c r="E1324" s="57">
        <v>0</v>
      </c>
      <c r="F1324" s="57">
        <v>0</v>
      </c>
      <c r="G1324" s="58">
        <f t="shared" si="42"/>
        <v>0</v>
      </c>
      <c r="H1324" s="58">
        <f t="shared" si="41"/>
        <v>0</v>
      </c>
      <c r="I1324" s="59"/>
    </row>
    <row r="1325" spans="1:9" x14ac:dyDescent="0.2">
      <c r="A1325" s="56">
        <v>154</v>
      </c>
      <c r="B1325" s="57">
        <f>RasF!C50</f>
        <v>39</v>
      </c>
      <c r="C1325" s="57">
        <f>RasF!D50</f>
        <v>0</v>
      </c>
      <c r="D1325" s="57">
        <f>RasF!E50</f>
        <v>0</v>
      </c>
      <c r="E1325" s="57">
        <v>0</v>
      </c>
      <c r="F1325" s="57">
        <v>0</v>
      </c>
      <c r="G1325" s="58">
        <f t="shared" si="42"/>
        <v>0</v>
      </c>
      <c r="H1325" s="58">
        <f t="shared" si="41"/>
        <v>0</v>
      </c>
      <c r="I1325" s="59"/>
    </row>
    <row r="1326" spans="1:9" x14ac:dyDescent="0.2">
      <c r="A1326" s="56">
        <v>154</v>
      </c>
      <c r="B1326" s="57">
        <f>RasF!C51</f>
        <v>40</v>
      </c>
      <c r="C1326" s="57">
        <f>RasF!D51</f>
        <v>0</v>
      </c>
      <c r="D1326" s="57">
        <f>RasF!E51</f>
        <v>0</v>
      </c>
      <c r="E1326" s="57">
        <v>0</v>
      </c>
      <c r="F1326" s="57">
        <v>0</v>
      </c>
      <c r="G1326" s="58">
        <f t="shared" si="42"/>
        <v>0</v>
      </c>
      <c r="H1326" s="58">
        <f t="shared" si="41"/>
        <v>0</v>
      </c>
      <c r="I1326" s="59"/>
    </row>
    <row r="1327" spans="1:9" x14ac:dyDescent="0.2">
      <c r="A1327" s="56">
        <v>154</v>
      </c>
      <c r="B1327" s="57">
        <f>RasF!C52</f>
        <v>41</v>
      </c>
      <c r="C1327" s="57">
        <f>RasF!D52</f>
        <v>0</v>
      </c>
      <c r="D1327" s="57">
        <f>RasF!E52</f>
        <v>0</v>
      </c>
      <c r="E1327" s="57">
        <v>0</v>
      </c>
      <c r="F1327" s="57">
        <v>0</v>
      </c>
      <c r="G1327" s="58">
        <f t="shared" si="42"/>
        <v>0</v>
      </c>
      <c r="H1327" s="58">
        <f t="shared" si="41"/>
        <v>0</v>
      </c>
      <c r="I1327" s="59"/>
    </row>
    <row r="1328" spans="1:9" x14ac:dyDescent="0.2">
      <c r="A1328" s="56">
        <v>154</v>
      </c>
      <c r="B1328" s="57">
        <f>RasF!C53</f>
        <v>42</v>
      </c>
      <c r="C1328" s="57">
        <f>RasF!D53</f>
        <v>0</v>
      </c>
      <c r="D1328" s="57">
        <f>RasF!E53</f>
        <v>0</v>
      </c>
      <c r="E1328" s="57">
        <v>0</v>
      </c>
      <c r="F1328" s="57">
        <v>0</v>
      </c>
      <c r="G1328" s="58">
        <f t="shared" si="42"/>
        <v>0</v>
      </c>
      <c r="H1328" s="58">
        <f t="shared" si="41"/>
        <v>0</v>
      </c>
      <c r="I1328" s="59"/>
    </row>
    <row r="1329" spans="1:9" x14ac:dyDescent="0.2">
      <c r="A1329" s="56">
        <v>154</v>
      </c>
      <c r="B1329" s="57">
        <f>RasF!C54</f>
        <v>43</v>
      </c>
      <c r="C1329" s="57">
        <f>RasF!D54</f>
        <v>0</v>
      </c>
      <c r="D1329" s="57">
        <f>RasF!E54</f>
        <v>0</v>
      </c>
      <c r="E1329" s="57">
        <v>0</v>
      </c>
      <c r="F1329" s="57">
        <v>0</v>
      </c>
      <c r="G1329" s="58">
        <f t="shared" si="42"/>
        <v>0</v>
      </c>
      <c r="H1329" s="58">
        <f t="shared" si="41"/>
        <v>0</v>
      </c>
      <c r="I1329" s="59"/>
    </row>
    <row r="1330" spans="1:9" x14ac:dyDescent="0.2">
      <c r="A1330" s="56">
        <v>154</v>
      </c>
      <c r="B1330" s="57">
        <f>RasF!C55</f>
        <v>44</v>
      </c>
      <c r="C1330" s="57">
        <f>RasF!D55</f>
        <v>0</v>
      </c>
      <c r="D1330" s="57">
        <f>RasF!E55</f>
        <v>0</v>
      </c>
      <c r="E1330" s="57">
        <v>0</v>
      </c>
      <c r="F1330" s="57">
        <v>0</v>
      </c>
      <c r="G1330" s="58">
        <f t="shared" si="42"/>
        <v>0</v>
      </c>
      <c r="H1330" s="58">
        <f t="shared" si="41"/>
        <v>0</v>
      </c>
      <c r="I1330" s="59"/>
    </row>
    <row r="1331" spans="1:9" x14ac:dyDescent="0.2">
      <c r="A1331" s="56">
        <v>154</v>
      </c>
      <c r="B1331" s="57">
        <f>RasF!C56</f>
        <v>45</v>
      </c>
      <c r="C1331" s="57">
        <f>RasF!D56</f>
        <v>0</v>
      </c>
      <c r="D1331" s="57">
        <f>RasF!E56</f>
        <v>0</v>
      </c>
      <c r="E1331" s="57">
        <v>0</v>
      </c>
      <c r="F1331" s="57">
        <v>0</v>
      </c>
      <c r="G1331" s="58">
        <f t="shared" si="42"/>
        <v>0</v>
      </c>
      <c r="H1331" s="58">
        <f t="shared" si="41"/>
        <v>0</v>
      </c>
      <c r="I1331" s="59"/>
    </row>
    <row r="1332" spans="1:9" x14ac:dyDescent="0.2">
      <c r="A1332" s="56">
        <v>154</v>
      </c>
      <c r="B1332" s="57">
        <f>RasF!C57</f>
        <v>46</v>
      </c>
      <c r="C1332" s="57">
        <f>RasF!D57</f>
        <v>0</v>
      </c>
      <c r="D1332" s="57">
        <f>RasF!E57</f>
        <v>0</v>
      </c>
      <c r="E1332" s="57">
        <v>0</v>
      </c>
      <c r="F1332" s="57">
        <v>0</v>
      </c>
      <c r="G1332" s="58">
        <f t="shared" si="42"/>
        <v>0</v>
      </c>
      <c r="H1332" s="58">
        <f t="shared" si="41"/>
        <v>0</v>
      </c>
      <c r="I1332" s="59"/>
    </row>
    <row r="1333" spans="1:9" x14ac:dyDescent="0.2">
      <c r="A1333" s="56">
        <v>154</v>
      </c>
      <c r="B1333" s="57">
        <f>RasF!C58</f>
        <v>47</v>
      </c>
      <c r="C1333" s="57">
        <f>RasF!D58</f>
        <v>0</v>
      </c>
      <c r="D1333" s="57">
        <f>RasF!E58</f>
        <v>0</v>
      </c>
      <c r="E1333" s="57">
        <v>0</v>
      </c>
      <c r="F1333" s="57">
        <v>0</v>
      </c>
      <c r="G1333" s="58">
        <f t="shared" si="42"/>
        <v>0</v>
      </c>
      <c r="H1333" s="58">
        <f t="shared" si="41"/>
        <v>0</v>
      </c>
      <c r="I1333" s="59"/>
    </row>
    <row r="1334" spans="1:9" x14ac:dyDescent="0.2">
      <c r="A1334" s="56">
        <v>154</v>
      </c>
      <c r="B1334" s="57">
        <f>RasF!C59</f>
        <v>48</v>
      </c>
      <c r="C1334" s="57">
        <f>RasF!D59</f>
        <v>0</v>
      </c>
      <c r="D1334" s="57">
        <f>RasF!E59</f>
        <v>0</v>
      </c>
      <c r="E1334" s="57">
        <v>0</v>
      </c>
      <c r="F1334" s="57">
        <v>0</v>
      </c>
      <c r="G1334" s="58">
        <f t="shared" si="42"/>
        <v>0</v>
      </c>
      <c r="H1334" s="58">
        <f t="shared" si="41"/>
        <v>0</v>
      </c>
      <c r="I1334" s="59"/>
    </row>
    <row r="1335" spans="1:9" x14ac:dyDescent="0.2">
      <c r="A1335" s="56">
        <v>154</v>
      </c>
      <c r="B1335" s="57">
        <f>RasF!C60</f>
        <v>49</v>
      </c>
      <c r="C1335" s="57">
        <f>RasF!D60</f>
        <v>0</v>
      </c>
      <c r="D1335" s="57">
        <f>RasF!E60</f>
        <v>0</v>
      </c>
      <c r="E1335" s="57">
        <v>0</v>
      </c>
      <c r="F1335" s="57">
        <v>0</v>
      </c>
      <c r="G1335" s="58">
        <f t="shared" si="42"/>
        <v>0</v>
      </c>
      <c r="H1335" s="58">
        <f t="shared" si="41"/>
        <v>0</v>
      </c>
      <c r="I1335" s="59"/>
    </row>
    <row r="1336" spans="1:9" x14ac:dyDescent="0.2">
      <c r="A1336" s="56">
        <v>154</v>
      </c>
      <c r="B1336" s="57">
        <f>RasF!C61</f>
        <v>50</v>
      </c>
      <c r="C1336" s="57">
        <f>RasF!D61</f>
        <v>0</v>
      </c>
      <c r="D1336" s="57">
        <f>RasF!E61</f>
        <v>0</v>
      </c>
      <c r="E1336" s="57">
        <v>0</v>
      </c>
      <c r="F1336" s="57">
        <v>0</v>
      </c>
      <c r="G1336" s="58">
        <f t="shared" si="42"/>
        <v>0</v>
      </c>
      <c r="H1336" s="58">
        <f t="shared" si="41"/>
        <v>0</v>
      </c>
      <c r="I1336" s="59"/>
    </row>
    <row r="1337" spans="1:9" x14ac:dyDescent="0.2">
      <c r="A1337" s="56">
        <v>154</v>
      </c>
      <c r="B1337" s="57">
        <f>RasF!C62</f>
        <v>51</v>
      </c>
      <c r="C1337" s="57">
        <f>RasF!D62</f>
        <v>0</v>
      </c>
      <c r="D1337" s="57">
        <f>RasF!E62</f>
        <v>0</v>
      </c>
      <c r="E1337" s="57">
        <v>0</v>
      </c>
      <c r="F1337" s="57">
        <v>0</v>
      </c>
      <c r="G1337" s="58">
        <f t="shared" si="42"/>
        <v>0</v>
      </c>
      <c r="H1337" s="58">
        <f t="shared" si="41"/>
        <v>0</v>
      </c>
      <c r="I1337" s="59"/>
    </row>
    <row r="1338" spans="1:9" x14ac:dyDescent="0.2">
      <c r="A1338" s="56">
        <v>154</v>
      </c>
      <c r="B1338" s="57">
        <f>RasF!C63</f>
        <v>52</v>
      </c>
      <c r="C1338" s="57">
        <f>RasF!D63</f>
        <v>0</v>
      </c>
      <c r="D1338" s="57">
        <f>RasF!E63</f>
        <v>0</v>
      </c>
      <c r="E1338" s="57">
        <v>0</v>
      </c>
      <c r="F1338" s="57">
        <v>0</v>
      </c>
      <c r="G1338" s="58">
        <f t="shared" si="42"/>
        <v>0</v>
      </c>
      <c r="H1338" s="58">
        <f t="shared" si="41"/>
        <v>0</v>
      </c>
      <c r="I1338" s="59"/>
    </row>
    <row r="1339" spans="1:9" x14ac:dyDescent="0.2">
      <c r="A1339" s="56">
        <v>154</v>
      </c>
      <c r="B1339" s="57">
        <f>RasF!C64</f>
        <v>53</v>
      </c>
      <c r="C1339" s="57">
        <f>RasF!D64</f>
        <v>0</v>
      </c>
      <c r="D1339" s="57">
        <f>RasF!E64</f>
        <v>0</v>
      </c>
      <c r="E1339" s="57">
        <v>0</v>
      </c>
      <c r="F1339" s="57">
        <v>0</v>
      </c>
      <c r="G1339" s="58">
        <f t="shared" si="42"/>
        <v>0</v>
      </c>
      <c r="H1339" s="58">
        <f t="shared" si="41"/>
        <v>0</v>
      </c>
      <c r="I1339" s="59"/>
    </row>
    <row r="1340" spans="1:9" x14ac:dyDescent="0.2">
      <c r="A1340" s="56">
        <v>154</v>
      </c>
      <c r="B1340" s="57">
        <f>RasF!C65</f>
        <v>54</v>
      </c>
      <c r="C1340" s="57">
        <f>RasF!D65</f>
        <v>0</v>
      </c>
      <c r="D1340" s="57">
        <f>RasF!E65</f>
        <v>0</v>
      </c>
      <c r="E1340" s="57">
        <v>0</v>
      </c>
      <c r="F1340" s="57">
        <v>0</v>
      </c>
      <c r="G1340" s="58">
        <f t="shared" si="42"/>
        <v>0</v>
      </c>
      <c r="H1340" s="58">
        <f t="shared" si="41"/>
        <v>0</v>
      </c>
      <c r="I1340" s="59"/>
    </row>
    <row r="1341" spans="1:9" x14ac:dyDescent="0.2">
      <c r="A1341" s="56">
        <v>154</v>
      </c>
      <c r="B1341" s="57">
        <f>RasF!C66</f>
        <v>55</v>
      </c>
      <c r="C1341" s="57">
        <f>RasF!D66</f>
        <v>0</v>
      </c>
      <c r="D1341" s="57">
        <f>RasF!E66</f>
        <v>0</v>
      </c>
      <c r="E1341" s="57">
        <v>0</v>
      </c>
      <c r="F1341" s="57">
        <v>0</v>
      </c>
      <c r="G1341" s="58">
        <f t="shared" si="42"/>
        <v>0</v>
      </c>
      <c r="H1341" s="58">
        <f t="shared" si="41"/>
        <v>0</v>
      </c>
      <c r="I1341" s="59"/>
    </row>
    <row r="1342" spans="1:9" x14ac:dyDescent="0.2">
      <c r="A1342" s="56">
        <v>154</v>
      </c>
      <c r="B1342" s="57">
        <f>RasF!C67</f>
        <v>56</v>
      </c>
      <c r="C1342" s="57">
        <f>RasF!D67</f>
        <v>0</v>
      </c>
      <c r="D1342" s="57">
        <f>RasF!E67</f>
        <v>0</v>
      </c>
      <c r="E1342" s="57">
        <v>0</v>
      </c>
      <c r="F1342" s="57">
        <v>0</v>
      </c>
      <c r="G1342" s="58">
        <f t="shared" si="42"/>
        <v>0</v>
      </c>
      <c r="H1342" s="58">
        <f t="shared" si="41"/>
        <v>0</v>
      </c>
      <c r="I1342" s="59"/>
    </row>
    <row r="1343" spans="1:9" x14ac:dyDescent="0.2">
      <c r="A1343" s="56">
        <v>154</v>
      </c>
      <c r="B1343" s="57">
        <f>RasF!C68</f>
        <v>57</v>
      </c>
      <c r="C1343" s="57">
        <f>RasF!D68</f>
        <v>0</v>
      </c>
      <c r="D1343" s="57">
        <f>RasF!E68</f>
        <v>0</v>
      </c>
      <c r="E1343" s="57">
        <v>0</v>
      </c>
      <c r="F1343" s="57">
        <v>0</v>
      </c>
      <c r="G1343" s="58">
        <f t="shared" si="42"/>
        <v>0</v>
      </c>
      <c r="H1343" s="58">
        <f t="shared" si="41"/>
        <v>0</v>
      </c>
      <c r="I1343" s="59"/>
    </row>
    <row r="1344" spans="1:9" x14ac:dyDescent="0.2">
      <c r="A1344" s="56">
        <v>154</v>
      </c>
      <c r="B1344" s="57">
        <f>RasF!C69</f>
        <v>58</v>
      </c>
      <c r="C1344" s="57">
        <f>RasF!D69</f>
        <v>0</v>
      </c>
      <c r="D1344" s="57">
        <f>RasF!E69</f>
        <v>0</v>
      </c>
      <c r="E1344" s="57">
        <v>0</v>
      </c>
      <c r="F1344" s="57">
        <v>0</v>
      </c>
      <c r="G1344" s="58">
        <f t="shared" si="42"/>
        <v>0</v>
      </c>
      <c r="H1344" s="58">
        <f t="shared" si="41"/>
        <v>0</v>
      </c>
      <c r="I1344" s="59"/>
    </row>
    <row r="1345" spans="1:9" x14ac:dyDescent="0.2">
      <c r="A1345" s="56">
        <v>154</v>
      </c>
      <c r="B1345" s="57">
        <f>RasF!C70</f>
        <v>59</v>
      </c>
      <c r="C1345" s="57">
        <f>RasF!D70</f>
        <v>0</v>
      </c>
      <c r="D1345" s="57">
        <f>RasF!E70</f>
        <v>0</v>
      </c>
      <c r="E1345" s="57">
        <v>0</v>
      </c>
      <c r="F1345" s="57">
        <v>0</v>
      </c>
      <c r="G1345" s="58">
        <f t="shared" si="42"/>
        <v>0</v>
      </c>
      <c r="H1345" s="58">
        <f t="shared" si="41"/>
        <v>0</v>
      </c>
      <c r="I1345" s="59"/>
    </row>
    <row r="1346" spans="1:9" x14ac:dyDescent="0.2">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
      <c r="A1347" s="56">
        <v>154</v>
      </c>
      <c r="B1347" s="57">
        <f>RasF!C72</f>
        <v>61</v>
      </c>
      <c r="C1347" s="57">
        <f>RasF!D72</f>
        <v>0</v>
      </c>
      <c r="D1347" s="57">
        <f>RasF!E72</f>
        <v>0</v>
      </c>
      <c r="E1347" s="57">
        <v>0</v>
      </c>
      <c r="F1347" s="57">
        <v>0</v>
      </c>
      <c r="G1347" s="58">
        <f t="shared" si="42"/>
        <v>0</v>
      </c>
      <c r="H1347" s="58">
        <f t="shared" si="43"/>
        <v>0</v>
      </c>
      <c r="I1347" s="59"/>
    </row>
    <row r="1348" spans="1:9" x14ac:dyDescent="0.2">
      <c r="A1348" s="56">
        <v>154</v>
      </c>
      <c r="B1348" s="57">
        <f>RasF!C73</f>
        <v>62</v>
      </c>
      <c r="C1348" s="57">
        <f>RasF!D73</f>
        <v>0</v>
      </c>
      <c r="D1348" s="57">
        <f>RasF!E73</f>
        <v>0</v>
      </c>
      <c r="E1348" s="57">
        <v>0</v>
      </c>
      <c r="F1348" s="57">
        <v>0</v>
      </c>
      <c r="G1348" s="58">
        <f t="shared" si="42"/>
        <v>0</v>
      </c>
      <c r="H1348" s="58">
        <f t="shared" si="43"/>
        <v>0</v>
      </c>
      <c r="I1348" s="59"/>
    </row>
    <row r="1349" spans="1:9" x14ac:dyDescent="0.2">
      <c r="A1349" s="56">
        <v>154</v>
      </c>
      <c r="B1349" s="57">
        <f>RasF!C74</f>
        <v>63</v>
      </c>
      <c r="C1349" s="57">
        <f>RasF!D74</f>
        <v>0</v>
      </c>
      <c r="D1349" s="57">
        <f>RasF!E74</f>
        <v>0</v>
      </c>
      <c r="E1349" s="57">
        <v>0</v>
      </c>
      <c r="F1349" s="57">
        <v>0</v>
      </c>
      <c r="G1349" s="58">
        <f t="shared" si="42"/>
        <v>0</v>
      </c>
      <c r="H1349" s="58">
        <f t="shared" si="43"/>
        <v>0</v>
      </c>
      <c r="I1349" s="59"/>
    </row>
    <row r="1350" spans="1:9" x14ac:dyDescent="0.2">
      <c r="A1350" s="56">
        <v>154</v>
      </c>
      <c r="B1350" s="57">
        <f>RasF!C75</f>
        <v>64</v>
      </c>
      <c r="C1350" s="57">
        <f>RasF!D75</f>
        <v>0</v>
      </c>
      <c r="D1350" s="57">
        <f>RasF!E75</f>
        <v>0</v>
      </c>
      <c r="E1350" s="57">
        <v>0</v>
      </c>
      <c r="F1350" s="57">
        <v>0</v>
      </c>
      <c r="G1350" s="58">
        <f t="shared" si="42"/>
        <v>0</v>
      </c>
      <c r="H1350" s="58">
        <f t="shared" si="43"/>
        <v>0</v>
      </c>
      <c r="I1350" s="59"/>
    </row>
    <row r="1351" spans="1:9" x14ac:dyDescent="0.2">
      <c r="A1351" s="56">
        <v>154</v>
      </c>
      <c r="B1351" s="57">
        <f>RasF!C76</f>
        <v>65</v>
      </c>
      <c r="C1351" s="57">
        <f>RasF!D76</f>
        <v>0</v>
      </c>
      <c r="D1351" s="57">
        <f>RasF!E76</f>
        <v>0</v>
      </c>
      <c r="E1351" s="57">
        <v>0</v>
      </c>
      <c r="F1351" s="57">
        <v>0</v>
      </c>
      <c r="G1351" s="58">
        <f t="shared" si="42"/>
        <v>0</v>
      </c>
      <c r="H1351" s="58">
        <f t="shared" si="43"/>
        <v>0</v>
      </c>
      <c r="I1351" s="59"/>
    </row>
    <row r="1352" spans="1:9" x14ac:dyDescent="0.2">
      <c r="A1352" s="56">
        <v>154</v>
      </c>
      <c r="B1352" s="57">
        <f>RasF!C77</f>
        <v>66</v>
      </c>
      <c r="C1352" s="57">
        <f>RasF!D77</f>
        <v>0</v>
      </c>
      <c r="D1352" s="57">
        <f>RasF!E77</f>
        <v>0</v>
      </c>
      <c r="E1352" s="57">
        <v>0</v>
      </c>
      <c r="F1352" s="57">
        <v>0</v>
      </c>
      <c r="G1352" s="58">
        <f t="shared" si="42"/>
        <v>0</v>
      </c>
      <c r="H1352" s="58">
        <f t="shared" si="43"/>
        <v>0</v>
      </c>
      <c r="I1352" s="59"/>
    </row>
    <row r="1353" spans="1:9" x14ac:dyDescent="0.2">
      <c r="A1353" s="56">
        <v>154</v>
      </c>
      <c r="B1353" s="57">
        <f>RasF!C78</f>
        <v>67</v>
      </c>
      <c r="C1353" s="57">
        <f>RasF!D78</f>
        <v>0</v>
      </c>
      <c r="D1353" s="57">
        <f>RasF!E78</f>
        <v>0</v>
      </c>
      <c r="E1353" s="57">
        <v>0</v>
      </c>
      <c r="F1353" s="57">
        <v>0</v>
      </c>
      <c r="G1353" s="58">
        <f t="shared" si="42"/>
        <v>0</v>
      </c>
      <c r="H1353" s="58">
        <f t="shared" si="43"/>
        <v>0</v>
      </c>
      <c r="I1353" s="59"/>
    </row>
    <row r="1354" spans="1:9" x14ac:dyDescent="0.2">
      <c r="A1354" s="56">
        <v>154</v>
      </c>
      <c r="B1354" s="57">
        <f>RasF!C79</f>
        <v>68</v>
      </c>
      <c r="C1354" s="57">
        <f>RasF!D79</f>
        <v>0</v>
      </c>
      <c r="D1354" s="57">
        <f>RasF!E79</f>
        <v>0</v>
      </c>
      <c r="E1354" s="57">
        <v>0</v>
      </c>
      <c r="F1354" s="57">
        <v>0</v>
      </c>
      <c r="G1354" s="58">
        <f t="shared" si="42"/>
        <v>0</v>
      </c>
      <c r="H1354" s="58">
        <f t="shared" si="43"/>
        <v>0</v>
      </c>
      <c r="I1354" s="59"/>
    </row>
    <row r="1355" spans="1:9" x14ac:dyDescent="0.2">
      <c r="A1355" s="56">
        <v>154</v>
      </c>
      <c r="B1355" s="57">
        <f>RasF!C80</f>
        <v>69</v>
      </c>
      <c r="C1355" s="57">
        <f>RasF!D80</f>
        <v>0</v>
      </c>
      <c r="D1355" s="57">
        <f>RasF!E80</f>
        <v>0</v>
      </c>
      <c r="E1355" s="57">
        <v>0</v>
      </c>
      <c r="F1355" s="57">
        <v>0</v>
      </c>
      <c r="G1355" s="58">
        <f t="shared" si="42"/>
        <v>0</v>
      </c>
      <c r="H1355" s="58">
        <f t="shared" si="43"/>
        <v>0</v>
      </c>
      <c r="I1355" s="59"/>
    </row>
    <row r="1356" spans="1:9" x14ac:dyDescent="0.2">
      <c r="A1356" s="56">
        <v>154</v>
      </c>
      <c r="B1356" s="57">
        <f>RasF!C81</f>
        <v>70</v>
      </c>
      <c r="C1356" s="57">
        <f>RasF!D81</f>
        <v>0</v>
      </c>
      <c r="D1356" s="57">
        <f>RasF!E81</f>
        <v>0</v>
      </c>
      <c r="E1356" s="57">
        <v>0</v>
      </c>
      <c r="F1356" s="57">
        <v>0</v>
      </c>
      <c r="G1356" s="58">
        <f t="shared" si="42"/>
        <v>0</v>
      </c>
      <c r="H1356" s="58">
        <f t="shared" si="43"/>
        <v>0</v>
      </c>
      <c r="I1356" s="59"/>
    </row>
    <row r="1357" spans="1:9" x14ac:dyDescent="0.2">
      <c r="A1357" s="56">
        <v>154</v>
      </c>
      <c r="B1357" s="57">
        <f>RasF!C82</f>
        <v>71</v>
      </c>
      <c r="C1357" s="57">
        <f>RasF!D82</f>
        <v>0</v>
      </c>
      <c r="D1357" s="57">
        <f>RasF!E82</f>
        <v>0</v>
      </c>
      <c r="E1357" s="57">
        <v>0</v>
      </c>
      <c r="F1357" s="57">
        <v>0</v>
      </c>
      <c r="G1357" s="58">
        <f t="shared" si="42"/>
        <v>0</v>
      </c>
      <c r="H1357" s="58">
        <f t="shared" si="43"/>
        <v>0</v>
      </c>
      <c r="I1357" s="59"/>
    </row>
    <row r="1358" spans="1:9" x14ac:dyDescent="0.2">
      <c r="A1358" s="56">
        <v>154</v>
      </c>
      <c r="B1358" s="57">
        <f>RasF!C83</f>
        <v>72</v>
      </c>
      <c r="C1358" s="57">
        <f>RasF!D83</f>
        <v>0</v>
      </c>
      <c r="D1358" s="57">
        <f>RasF!E83</f>
        <v>0</v>
      </c>
      <c r="E1358" s="57">
        <v>0</v>
      </c>
      <c r="F1358" s="57">
        <v>0</v>
      </c>
      <c r="G1358" s="58">
        <f t="shared" si="42"/>
        <v>0</v>
      </c>
      <c r="H1358" s="58">
        <f t="shared" si="43"/>
        <v>0</v>
      </c>
      <c r="I1358" s="59"/>
    </row>
    <row r="1359" spans="1:9" x14ac:dyDescent="0.2">
      <c r="A1359" s="56">
        <v>154</v>
      </c>
      <c r="B1359" s="57">
        <f>RasF!C84</f>
        <v>73</v>
      </c>
      <c r="C1359" s="57">
        <f>RasF!D84</f>
        <v>0</v>
      </c>
      <c r="D1359" s="57">
        <f>RasF!E84</f>
        <v>0</v>
      </c>
      <c r="E1359" s="57">
        <v>0</v>
      </c>
      <c r="F1359" s="57">
        <v>0</v>
      </c>
      <c r="G1359" s="58">
        <f t="shared" si="42"/>
        <v>0</v>
      </c>
      <c r="H1359" s="58">
        <f t="shared" si="43"/>
        <v>0</v>
      </c>
      <c r="I1359" s="59"/>
    </row>
    <row r="1360" spans="1:9" x14ac:dyDescent="0.2">
      <c r="A1360" s="56">
        <v>154</v>
      </c>
      <c r="B1360" s="57">
        <f>RasF!C85</f>
        <v>74</v>
      </c>
      <c r="C1360" s="57">
        <f>RasF!D85</f>
        <v>0</v>
      </c>
      <c r="D1360" s="57">
        <f>RasF!E85</f>
        <v>0</v>
      </c>
      <c r="E1360" s="57">
        <v>0</v>
      </c>
      <c r="F1360" s="57">
        <v>0</v>
      </c>
      <c r="G1360" s="58">
        <f t="shared" si="42"/>
        <v>0</v>
      </c>
      <c r="H1360" s="58">
        <f t="shared" si="43"/>
        <v>0</v>
      </c>
      <c r="I1360" s="59"/>
    </row>
    <row r="1361" spans="1:9" x14ac:dyDescent="0.2">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
      <c r="A1362" s="56">
        <v>154</v>
      </c>
      <c r="B1362" s="57">
        <f>RasF!C87</f>
        <v>76</v>
      </c>
      <c r="C1362" s="57">
        <f>RasF!D87</f>
        <v>0</v>
      </c>
      <c r="D1362" s="57">
        <f>RasF!E87</f>
        <v>0</v>
      </c>
      <c r="E1362" s="57">
        <v>0</v>
      </c>
      <c r="F1362" s="57">
        <v>0</v>
      </c>
      <c r="G1362" s="58">
        <f t="shared" si="44"/>
        <v>0</v>
      </c>
      <c r="H1362" s="58">
        <f t="shared" si="43"/>
        <v>0</v>
      </c>
      <c r="I1362" s="59"/>
    </row>
    <row r="1363" spans="1:9" x14ac:dyDescent="0.2">
      <c r="A1363" s="56">
        <v>154</v>
      </c>
      <c r="B1363" s="57">
        <f>RasF!C88</f>
        <v>77</v>
      </c>
      <c r="C1363" s="57">
        <f>RasF!D88</f>
        <v>0</v>
      </c>
      <c r="D1363" s="57">
        <f>RasF!E88</f>
        <v>0</v>
      </c>
      <c r="E1363" s="57">
        <v>0</v>
      </c>
      <c r="F1363" s="57">
        <v>0</v>
      </c>
      <c r="G1363" s="58">
        <f t="shared" si="44"/>
        <v>0</v>
      </c>
      <c r="H1363" s="58">
        <f t="shared" si="43"/>
        <v>0</v>
      </c>
      <c r="I1363" s="59"/>
    </row>
    <row r="1364" spans="1:9" x14ac:dyDescent="0.2">
      <c r="A1364" s="56">
        <v>154</v>
      </c>
      <c r="B1364" s="57">
        <f>RasF!C89</f>
        <v>78</v>
      </c>
      <c r="C1364" s="57">
        <f>RasF!D89</f>
        <v>0</v>
      </c>
      <c r="D1364" s="57">
        <f>RasF!E89</f>
        <v>0</v>
      </c>
      <c r="E1364" s="57">
        <v>0</v>
      </c>
      <c r="F1364" s="57">
        <v>0</v>
      </c>
      <c r="G1364" s="58">
        <f t="shared" si="44"/>
        <v>0</v>
      </c>
      <c r="H1364" s="58">
        <f t="shared" si="43"/>
        <v>0</v>
      </c>
      <c r="I1364" s="59"/>
    </row>
    <row r="1365" spans="1:9" x14ac:dyDescent="0.2">
      <c r="A1365" s="56">
        <v>154</v>
      </c>
      <c r="B1365" s="57">
        <f>RasF!C90</f>
        <v>79</v>
      </c>
      <c r="C1365" s="57">
        <f>RasF!D90</f>
        <v>0</v>
      </c>
      <c r="D1365" s="57">
        <f>RasF!E90</f>
        <v>0</v>
      </c>
      <c r="E1365" s="57">
        <v>0</v>
      </c>
      <c r="F1365" s="57">
        <v>0</v>
      </c>
      <c r="G1365" s="58">
        <f t="shared" si="44"/>
        <v>0</v>
      </c>
      <c r="H1365" s="58">
        <f t="shared" si="43"/>
        <v>0</v>
      </c>
      <c r="I1365" s="59"/>
    </row>
    <row r="1366" spans="1:9" x14ac:dyDescent="0.2">
      <c r="A1366" s="56">
        <v>154</v>
      </c>
      <c r="B1366" s="57">
        <f>RasF!C91</f>
        <v>80</v>
      </c>
      <c r="C1366" s="57">
        <f>RasF!D91</f>
        <v>0</v>
      </c>
      <c r="D1366" s="57">
        <f>RasF!E91</f>
        <v>0</v>
      </c>
      <c r="E1366" s="57">
        <v>0</v>
      </c>
      <c r="F1366" s="57">
        <v>0</v>
      </c>
      <c r="G1366" s="58">
        <f t="shared" si="44"/>
        <v>0</v>
      </c>
      <c r="H1366" s="58">
        <f t="shared" si="43"/>
        <v>0</v>
      </c>
      <c r="I1366" s="59"/>
    </row>
    <row r="1367" spans="1:9" x14ac:dyDescent="0.2">
      <c r="A1367" s="56">
        <v>154</v>
      </c>
      <c r="B1367" s="57">
        <f>RasF!C92</f>
        <v>81</v>
      </c>
      <c r="C1367" s="57">
        <f>RasF!D92</f>
        <v>0</v>
      </c>
      <c r="D1367" s="57">
        <f>RasF!E92</f>
        <v>0</v>
      </c>
      <c r="E1367" s="57">
        <v>0</v>
      </c>
      <c r="F1367" s="57">
        <v>0</v>
      </c>
      <c r="G1367" s="58">
        <f t="shared" si="44"/>
        <v>0</v>
      </c>
      <c r="H1367" s="58">
        <f t="shared" si="43"/>
        <v>0</v>
      </c>
      <c r="I1367" s="59"/>
    </row>
    <row r="1368" spans="1:9" x14ac:dyDescent="0.2">
      <c r="A1368" s="56">
        <v>154</v>
      </c>
      <c r="B1368" s="57">
        <f>RasF!C93</f>
        <v>82</v>
      </c>
      <c r="C1368" s="57">
        <f>RasF!D93</f>
        <v>0</v>
      </c>
      <c r="D1368" s="57">
        <f>RasF!E93</f>
        <v>0</v>
      </c>
      <c r="E1368" s="57">
        <v>0</v>
      </c>
      <c r="F1368" s="57">
        <v>0</v>
      </c>
      <c r="G1368" s="58">
        <f t="shared" si="44"/>
        <v>0</v>
      </c>
      <c r="H1368" s="58">
        <f t="shared" si="43"/>
        <v>0</v>
      </c>
      <c r="I1368" s="59"/>
    </row>
    <row r="1369" spans="1:9" x14ac:dyDescent="0.2">
      <c r="A1369" s="56">
        <v>154</v>
      </c>
      <c r="B1369" s="57">
        <f>RasF!C94</f>
        <v>83</v>
      </c>
      <c r="C1369" s="57">
        <f>RasF!D94</f>
        <v>0</v>
      </c>
      <c r="D1369" s="57">
        <f>RasF!E94</f>
        <v>0</v>
      </c>
      <c r="E1369" s="57">
        <v>0</v>
      </c>
      <c r="F1369" s="57">
        <v>0</v>
      </c>
      <c r="G1369" s="58">
        <f t="shared" si="44"/>
        <v>0</v>
      </c>
      <c r="H1369" s="58">
        <f t="shared" si="43"/>
        <v>0</v>
      </c>
      <c r="I1369" s="59"/>
    </row>
    <row r="1370" spans="1:9" x14ac:dyDescent="0.2">
      <c r="A1370" s="56">
        <v>154</v>
      </c>
      <c r="B1370" s="57">
        <f>RasF!C95</f>
        <v>84</v>
      </c>
      <c r="C1370" s="57">
        <f>RasF!D95</f>
        <v>0</v>
      </c>
      <c r="D1370" s="57">
        <f>RasF!E95</f>
        <v>0</v>
      </c>
      <c r="E1370" s="57">
        <v>0</v>
      </c>
      <c r="F1370" s="57">
        <v>0</v>
      </c>
      <c r="G1370" s="58">
        <f t="shared" si="44"/>
        <v>0</v>
      </c>
      <c r="H1370" s="58">
        <f t="shared" si="43"/>
        <v>0</v>
      </c>
      <c r="I1370" s="59"/>
    </row>
    <row r="1371" spans="1:9" x14ac:dyDescent="0.2">
      <c r="A1371" s="56">
        <v>154</v>
      </c>
      <c r="B1371" s="57">
        <f>RasF!C96</f>
        <v>85</v>
      </c>
      <c r="C1371" s="57">
        <f>RasF!D96</f>
        <v>0</v>
      </c>
      <c r="D1371" s="57">
        <f>RasF!E96</f>
        <v>0</v>
      </c>
      <c r="E1371" s="57">
        <v>0</v>
      </c>
      <c r="F1371" s="57">
        <v>0</v>
      </c>
      <c r="G1371" s="58">
        <f t="shared" si="44"/>
        <v>0</v>
      </c>
      <c r="H1371" s="58">
        <f t="shared" si="43"/>
        <v>0</v>
      </c>
      <c r="I1371" s="59"/>
    </row>
    <row r="1372" spans="1:9" x14ac:dyDescent="0.2">
      <c r="A1372" s="56">
        <v>154</v>
      </c>
      <c r="B1372" s="57">
        <f>RasF!C97</f>
        <v>86</v>
      </c>
      <c r="C1372" s="57">
        <f>RasF!D97</f>
        <v>0</v>
      </c>
      <c r="D1372" s="57">
        <f>RasF!E97</f>
        <v>0</v>
      </c>
      <c r="E1372" s="57">
        <v>0</v>
      </c>
      <c r="F1372" s="57">
        <v>0</v>
      </c>
      <c r="G1372" s="58">
        <f t="shared" si="44"/>
        <v>0</v>
      </c>
      <c r="H1372" s="58">
        <f t="shared" si="43"/>
        <v>0</v>
      </c>
      <c r="I1372" s="59"/>
    </row>
    <row r="1373" spans="1:9" x14ac:dyDescent="0.2">
      <c r="A1373" s="56">
        <v>154</v>
      </c>
      <c r="B1373" s="57">
        <f>RasF!C98</f>
        <v>87</v>
      </c>
      <c r="C1373" s="57">
        <f>RasF!D98</f>
        <v>0</v>
      </c>
      <c r="D1373" s="57">
        <f>RasF!E98</f>
        <v>0</v>
      </c>
      <c r="E1373" s="57">
        <v>0</v>
      </c>
      <c r="F1373" s="57">
        <v>0</v>
      </c>
      <c r="G1373" s="58">
        <f t="shared" si="44"/>
        <v>0</v>
      </c>
      <c r="H1373" s="58">
        <f t="shared" si="43"/>
        <v>0</v>
      </c>
      <c r="I1373" s="59"/>
    </row>
    <row r="1374" spans="1:9" x14ac:dyDescent="0.2">
      <c r="A1374" s="56">
        <v>154</v>
      </c>
      <c r="B1374" s="57">
        <f>RasF!C99</f>
        <v>88</v>
      </c>
      <c r="C1374" s="57">
        <f>RasF!D99</f>
        <v>0</v>
      </c>
      <c r="D1374" s="57">
        <f>RasF!E99</f>
        <v>0</v>
      </c>
      <c r="E1374" s="57">
        <v>0</v>
      </c>
      <c r="F1374" s="57">
        <v>0</v>
      </c>
      <c r="G1374" s="58">
        <f t="shared" si="44"/>
        <v>0</v>
      </c>
      <c r="H1374" s="58">
        <f t="shared" si="43"/>
        <v>0</v>
      </c>
      <c r="I1374" s="59"/>
    </row>
    <row r="1375" spans="1:9" x14ac:dyDescent="0.2">
      <c r="A1375" s="56">
        <v>154</v>
      </c>
      <c r="B1375" s="57">
        <f>RasF!C100</f>
        <v>89</v>
      </c>
      <c r="C1375" s="57">
        <f>RasF!D100</f>
        <v>0</v>
      </c>
      <c r="D1375" s="57">
        <f>RasF!E100</f>
        <v>0</v>
      </c>
      <c r="E1375" s="57">
        <v>0</v>
      </c>
      <c r="F1375" s="57">
        <v>0</v>
      </c>
      <c r="G1375" s="58">
        <f t="shared" si="44"/>
        <v>0</v>
      </c>
      <c r="H1375" s="58">
        <f t="shared" si="43"/>
        <v>0</v>
      </c>
      <c r="I1375" s="59"/>
    </row>
    <row r="1376" spans="1:9" x14ac:dyDescent="0.2">
      <c r="A1376" s="56">
        <v>154</v>
      </c>
      <c r="B1376" s="57">
        <f>RasF!C101</f>
        <v>90</v>
      </c>
      <c r="C1376" s="57">
        <f>RasF!D101</f>
        <v>0</v>
      </c>
      <c r="D1376" s="57">
        <f>RasF!E101</f>
        <v>0</v>
      </c>
      <c r="E1376" s="57">
        <v>0</v>
      </c>
      <c r="F1376" s="57">
        <v>0</v>
      </c>
      <c r="G1376" s="58">
        <f t="shared" si="44"/>
        <v>0</v>
      </c>
      <c r="H1376" s="58">
        <f t="shared" si="43"/>
        <v>0</v>
      </c>
      <c r="I1376" s="59"/>
    </row>
    <row r="1377" spans="1:9" x14ac:dyDescent="0.2">
      <c r="A1377" s="56">
        <v>154</v>
      </c>
      <c r="B1377" s="57">
        <f>RasF!C102</f>
        <v>91</v>
      </c>
      <c r="C1377" s="57">
        <f>RasF!D102</f>
        <v>0</v>
      </c>
      <c r="D1377" s="57">
        <f>RasF!E102</f>
        <v>0</v>
      </c>
      <c r="E1377" s="57">
        <v>0</v>
      </c>
      <c r="F1377" s="57">
        <v>0</v>
      </c>
      <c r="G1377" s="58">
        <f t="shared" si="44"/>
        <v>0</v>
      </c>
      <c r="H1377" s="58">
        <f t="shared" si="43"/>
        <v>0</v>
      </c>
      <c r="I1377" s="59"/>
    </row>
    <row r="1378" spans="1:9" x14ac:dyDescent="0.2">
      <c r="A1378" s="56">
        <v>154</v>
      </c>
      <c r="B1378" s="57">
        <f>RasF!C103</f>
        <v>92</v>
      </c>
      <c r="C1378" s="57">
        <f>RasF!D103</f>
        <v>0</v>
      </c>
      <c r="D1378" s="57">
        <f>RasF!E103</f>
        <v>0</v>
      </c>
      <c r="E1378" s="57">
        <v>0</v>
      </c>
      <c r="F1378" s="57">
        <v>0</v>
      </c>
      <c r="G1378" s="58">
        <f t="shared" si="44"/>
        <v>0</v>
      </c>
      <c r="H1378" s="58">
        <f t="shared" si="43"/>
        <v>0</v>
      </c>
      <c r="I1378" s="59"/>
    </row>
    <row r="1379" spans="1:9" x14ac:dyDescent="0.2">
      <c r="A1379" s="56">
        <v>154</v>
      </c>
      <c r="B1379" s="57">
        <f>RasF!C104</f>
        <v>93</v>
      </c>
      <c r="C1379" s="57">
        <f>RasF!D104</f>
        <v>0</v>
      </c>
      <c r="D1379" s="57">
        <f>RasF!E104</f>
        <v>0</v>
      </c>
      <c r="E1379" s="57">
        <v>0</v>
      </c>
      <c r="F1379" s="57">
        <v>0</v>
      </c>
      <c r="G1379" s="58">
        <f t="shared" si="44"/>
        <v>0</v>
      </c>
      <c r="H1379" s="58">
        <f t="shared" si="43"/>
        <v>0</v>
      </c>
      <c r="I1379" s="59"/>
    </row>
    <row r="1380" spans="1:9" x14ac:dyDescent="0.2">
      <c r="A1380" s="56">
        <v>154</v>
      </c>
      <c r="B1380" s="57">
        <f>RasF!C105</f>
        <v>94</v>
      </c>
      <c r="C1380" s="57">
        <f>RasF!D105</f>
        <v>0</v>
      </c>
      <c r="D1380" s="57">
        <f>RasF!E105</f>
        <v>0</v>
      </c>
      <c r="E1380" s="57">
        <v>0</v>
      </c>
      <c r="F1380" s="57">
        <v>0</v>
      </c>
      <c r="G1380" s="58">
        <f t="shared" si="44"/>
        <v>0</v>
      </c>
      <c r="H1380" s="58">
        <f t="shared" si="43"/>
        <v>0</v>
      </c>
      <c r="I1380" s="59"/>
    </row>
    <row r="1381" spans="1:9" x14ac:dyDescent="0.2">
      <c r="A1381" s="56">
        <v>154</v>
      </c>
      <c r="B1381" s="57">
        <f>RasF!C106</f>
        <v>95</v>
      </c>
      <c r="C1381" s="57">
        <f>RasF!D106</f>
        <v>0</v>
      </c>
      <c r="D1381" s="57">
        <f>RasF!E106</f>
        <v>0</v>
      </c>
      <c r="E1381" s="57">
        <v>0</v>
      </c>
      <c r="F1381" s="57">
        <v>0</v>
      </c>
      <c r="G1381" s="58">
        <f t="shared" si="44"/>
        <v>0</v>
      </c>
      <c r="H1381" s="58">
        <f t="shared" si="43"/>
        <v>0</v>
      </c>
      <c r="I1381" s="59"/>
    </row>
    <row r="1382" spans="1:9" x14ac:dyDescent="0.2">
      <c r="A1382" s="56">
        <v>154</v>
      </c>
      <c r="B1382" s="57">
        <f>RasF!C107</f>
        <v>96</v>
      </c>
      <c r="C1382" s="57">
        <f>RasF!D107</f>
        <v>0</v>
      </c>
      <c r="D1382" s="57">
        <f>RasF!E107</f>
        <v>0</v>
      </c>
      <c r="E1382" s="57">
        <v>0</v>
      </c>
      <c r="F1382" s="57">
        <v>0</v>
      </c>
      <c r="G1382" s="58">
        <f t="shared" si="44"/>
        <v>0</v>
      </c>
      <c r="H1382" s="58">
        <f t="shared" si="43"/>
        <v>0</v>
      </c>
      <c r="I1382" s="59"/>
    </row>
    <row r="1383" spans="1:9" x14ac:dyDescent="0.2">
      <c r="A1383" s="56">
        <v>154</v>
      </c>
      <c r="B1383" s="57">
        <f>RasF!C108</f>
        <v>97</v>
      </c>
      <c r="C1383" s="57">
        <f>RasF!D108</f>
        <v>0</v>
      </c>
      <c r="D1383" s="57">
        <f>RasF!E108</f>
        <v>0</v>
      </c>
      <c r="E1383" s="57">
        <v>0</v>
      </c>
      <c r="F1383" s="57">
        <v>0</v>
      </c>
      <c r="G1383" s="58">
        <f t="shared" si="44"/>
        <v>0</v>
      </c>
      <c r="H1383" s="58">
        <f t="shared" si="43"/>
        <v>0</v>
      </c>
      <c r="I1383" s="59"/>
    </row>
    <row r="1384" spans="1:9" x14ac:dyDescent="0.2">
      <c r="A1384" s="56">
        <v>154</v>
      </c>
      <c r="B1384" s="57">
        <f>RasF!C109</f>
        <v>98</v>
      </c>
      <c r="C1384" s="57">
        <f>RasF!D109</f>
        <v>0</v>
      </c>
      <c r="D1384" s="57">
        <f>RasF!E109</f>
        <v>0</v>
      </c>
      <c r="E1384" s="57">
        <v>0</v>
      </c>
      <c r="F1384" s="57">
        <v>0</v>
      </c>
      <c r="G1384" s="58">
        <f t="shared" si="44"/>
        <v>0</v>
      </c>
      <c r="H1384" s="58">
        <f t="shared" si="43"/>
        <v>0</v>
      </c>
      <c r="I1384" s="59"/>
    </row>
    <row r="1385" spans="1:9" x14ac:dyDescent="0.2">
      <c r="A1385" s="56">
        <v>154</v>
      </c>
      <c r="B1385" s="57">
        <f>RasF!C110</f>
        <v>99</v>
      </c>
      <c r="C1385" s="57">
        <f>RasF!D110</f>
        <v>0</v>
      </c>
      <c r="D1385" s="57">
        <f>RasF!E110</f>
        <v>0</v>
      </c>
      <c r="E1385" s="57">
        <v>0</v>
      </c>
      <c r="F1385" s="57">
        <v>0</v>
      </c>
      <c r="G1385" s="58">
        <f t="shared" si="44"/>
        <v>0</v>
      </c>
      <c r="H1385" s="58">
        <f t="shared" si="43"/>
        <v>0</v>
      </c>
      <c r="I1385" s="59"/>
    </row>
    <row r="1386" spans="1:9" x14ac:dyDescent="0.2">
      <c r="A1386" s="56">
        <v>154</v>
      </c>
      <c r="B1386" s="57">
        <f>RasF!C111</f>
        <v>100</v>
      </c>
      <c r="C1386" s="57">
        <f>RasF!D111</f>
        <v>0</v>
      </c>
      <c r="D1386" s="57">
        <f>RasF!E111</f>
        <v>0</v>
      </c>
      <c r="E1386" s="57">
        <v>0</v>
      </c>
      <c r="F1386" s="57">
        <v>0</v>
      </c>
      <c r="G1386" s="58">
        <f t="shared" si="44"/>
        <v>0</v>
      </c>
      <c r="H1386" s="58">
        <f t="shared" si="43"/>
        <v>0</v>
      </c>
      <c r="I1386" s="59"/>
    </row>
    <row r="1387" spans="1:9" x14ac:dyDescent="0.2">
      <c r="A1387" s="56">
        <v>154</v>
      </c>
      <c r="B1387" s="57">
        <f>RasF!C112</f>
        <v>101</v>
      </c>
      <c r="C1387" s="57">
        <f>RasF!D112</f>
        <v>0</v>
      </c>
      <c r="D1387" s="57">
        <f>RasF!E112</f>
        <v>0</v>
      </c>
      <c r="E1387" s="57">
        <v>0</v>
      </c>
      <c r="F1387" s="57">
        <v>0</v>
      </c>
      <c r="G1387" s="58">
        <f t="shared" si="44"/>
        <v>0</v>
      </c>
      <c r="H1387" s="58">
        <f t="shared" si="43"/>
        <v>0</v>
      </c>
      <c r="I1387" s="59"/>
    </row>
    <row r="1388" spans="1:9" x14ac:dyDescent="0.2">
      <c r="A1388" s="56">
        <v>154</v>
      </c>
      <c r="B1388" s="57">
        <f>RasF!C113</f>
        <v>102</v>
      </c>
      <c r="C1388" s="57">
        <f>RasF!D113</f>
        <v>0</v>
      </c>
      <c r="D1388" s="57">
        <f>RasF!E113</f>
        <v>0</v>
      </c>
      <c r="E1388" s="57">
        <v>0</v>
      </c>
      <c r="F1388" s="57">
        <v>0</v>
      </c>
      <c r="G1388" s="58">
        <f t="shared" si="44"/>
        <v>0</v>
      </c>
      <c r="H1388" s="58">
        <f t="shared" si="43"/>
        <v>0</v>
      </c>
      <c r="I1388" s="59"/>
    </row>
    <row r="1389" spans="1:9" x14ac:dyDescent="0.2">
      <c r="A1389" s="56">
        <v>154</v>
      </c>
      <c r="B1389" s="57">
        <f>RasF!C114</f>
        <v>103</v>
      </c>
      <c r="C1389" s="57">
        <f>RasF!D114</f>
        <v>0</v>
      </c>
      <c r="D1389" s="57">
        <f>RasF!E114</f>
        <v>0</v>
      </c>
      <c r="E1389" s="57">
        <v>0</v>
      </c>
      <c r="F1389" s="57">
        <v>0</v>
      </c>
      <c r="G1389" s="58">
        <f t="shared" si="44"/>
        <v>0</v>
      </c>
      <c r="H1389" s="58">
        <f t="shared" si="43"/>
        <v>0</v>
      </c>
      <c r="I1389" s="59"/>
    </row>
    <row r="1390" spans="1:9" x14ac:dyDescent="0.2">
      <c r="A1390" s="56">
        <v>154</v>
      </c>
      <c r="B1390" s="57">
        <f>RasF!C115</f>
        <v>104</v>
      </c>
      <c r="C1390" s="57">
        <f>RasF!D115</f>
        <v>0</v>
      </c>
      <c r="D1390" s="57">
        <f>RasF!E115</f>
        <v>0</v>
      </c>
      <c r="E1390" s="57">
        <v>0</v>
      </c>
      <c r="F1390" s="57">
        <v>0</v>
      </c>
      <c r="G1390" s="58">
        <f t="shared" si="44"/>
        <v>0</v>
      </c>
      <c r="H1390" s="58">
        <f t="shared" si="43"/>
        <v>0</v>
      </c>
      <c r="I1390" s="59"/>
    </row>
    <row r="1391" spans="1:9" x14ac:dyDescent="0.2">
      <c r="A1391" s="56">
        <v>154</v>
      </c>
      <c r="B1391" s="57">
        <f>RasF!C116</f>
        <v>105</v>
      </c>
      <c r="C1391" s="57">
        <f>RasF!D116</f>
        <v>0</v>
      </c>
      <c r="D1391" s="57">
        <f>RasF!E116</f>
        <v>0</v>
      </c>
      <c r="E1391" s="57">
        <v>0</v>
      </c>
      <c r="F1391" s="57">
        <v>0</v>
      </c>
      <c r="G1391" s="58">
        <f t="shared" si="44"/>
        <v>0</v>
      </c>
      <c r="H1391" s="58">
        <f t="shared" si="43"/>
        <v>0</v>
      </c>
      <c r="I1391" s="59"/>
    </row>
    <row r="1392" spans="1:9" x14ac:dyDescent="0.2">
      <c r="A1392" s="56">
        <v>154</v>
      </c>
      <c r="B1392" s="57">
        <f>RasF!C117</f>
        <v>106</v>
      </c>
      <c r="C1392" s="57">
        <f>RasF!D117</f>
        <v>0</v>
      </c>
      <c r="D1392" s="57">
        <f>RasF!E117</f>
        <v>0</v>
      </c>
      <c r="E1392" s="57">
        <v>0</v>
      </c>
      <c r="F1392" s="57">
        <v>0</v>
      </c>
      <c r="G1392" s="58">
        <f t="shared" si="44"/>
        <v>0</v>
      </c>
      <c r="H1392" s="58">
        <f t="shared" si="43"/>
        <v>0</v>
      </c>
      <c r="I1392" s="59"/>
    </row>
    <row r="1393" spans="1:9" x14ac:dyDescent="0.2">
      <c r="A1393" s="56">
        <v>154</v>
      </c>
      <c r="B1393" s="57">
        <f>RasF!C118</f>
        <v>107</v>
      </c>
      <c r="C1393" s="57">
        <f>RasF!D118</f>
        <v>0</v>
      </c>
      <c r="D1393" s="57">
        <f>RasF!E118</f>
        <v>0</v>
      </c>
      <c r="E1393" s="57">
        <v>0</v>
      </c>
      <c r="F1393" s="57">
        <v>0</v>
      </c>
      <c r="G1393" s="58">
        <f t="shared" si="44"/>
        <v>0</v>
      </c>
      <c r="H1393" s="58">
        <f t="shared" si="43"/>
        <v>0</v>
      </c>
      <c r="I1393" s="59"/>
    </row>
    <row r="1394" spans="1:9" x14ac:dyDescent="0.2">
      <c r="A1394" s="56">
        <v>154</v>
      </c>
      <c r="B1394" s="57">
        <f>RasF!C119</f>
        <v>108</v>
      </c>
      <c r="C1394" s="57">
        <f>RasF!D119</f>
        <v>0</v>
      </c>
      <c r="D1394" s="57">
        <f>RasF!E119</f>
        <v>0</v>
      </c>
      <c r="E1394" s="57">
        <v>0</v>
      </c>
      <c r="F1394" s="57">
        <v>0</v>
      </c>
      <c r="G1394" s="58">
        <f t="shared" si="44"/>
        <v>0</v>
      </c>
      <c r="H1394" s="58">
        <f t="shared" si="43"/>
        <v>0</v>
      </c>
      <c r="I1394" s="59"/>
    </row>
    <row r="1395" spans="1:9" x14ac:dyDescent="0.2">
      <c r="A1395" s="56">
        <v>154</v>
      </c>
      <c r="B1395" s="57">
        <f>RasF!C120</f>
        <v>109</v>
      </c>
      <c r="C1395" s="57">
        <f>RasF!D120</f>
        <v>0</v>
      </c>
      <c r="D1395" s="57">
        <f>RasF!E120</f>
        <v>0</v>
      </c>
      <c r="E1395" s="57">
        <v>0</v>
      </c>
      <c r="F1395" s="57">
        <v>0</v>
      </c>
      <c r="G1395" s="58">
        <f t="shared" si="44"/>
        <v>0</v>
      </c>
      <c r="H1395" s="58">
        <f t="shared" si="43"/>
        <v>0</v>
      </c>
      <c r="I1395" s="59"/>
    </row>
    <row r="1396" spans="1:9" x14ac:dyDescent="0.2">
      <c r="A1396" s="56">
        <v>154</v>
      </c>
      <c r="B1396" s="57">
        <f>RasF!C121</f>
        <v>110</v>
      </c>
      <c r="C1396" s="57">
        <f>RasF!D121</f>
        <v>0</v>
      </c>
      <c r="D1396" s="57">
        <f>RasF!E121</f>
        <v>0</v>
      </c>
      <c r="E1396" s="57">
        <v>0</v>
      </c>
      <c r="F1396" s="57">
        <v>0</v>
      </c>
      <c r="G1396" s="58">
        <f t="shared" si="44"/>
        <v>0</v>
      </c>
      <c r="H1396" s="58">
        <f t="shared" si="43"/>
        <v>0</v>
      </c>
      <c r="I1396" s="59"/>
    </row>
    <row r="1397" spans="1:9" x14ac:dyDescent="0.2">
      <c r="A1397" s="56">
        <v>154</v>
      </c>
      <c r="B1397" s="57">
        <f>RasF!C122</f>
        <v>111</v>
      </c>
      <c r="C1397" s="57">
        <f>RasF!D122</f>
        <v>0</v>
      </c>
      <c r="D1397" s="57">
        <f>RasF!E122</f>
        <v>0</v>
      </c>
      <c r="E1397" s="57">
        <v>0</v>
      </c>
      <c r="F1397" s="57">
        <v>0</v>
      </c>
      <c r="G1397" s="58">
        <f t="shared" si="44"/>
        <v>0</v>
      </c>
      <c r="H1397" s="58">
        <f t="shared" si="43"/>
        <v>0</v>
      </c>
      <c r="I1397" s="59"/>
    </row>
    <row r="1398" spans="1:9" x14ac:dyDescent="0.2">
      <c r="A1398" s="56">
        <v>154</v>
      </c>
      <c r="B1398" s="57">
        <f>RasF!C123</f>
        <v>112</v>
      </c>
      <c r="C1398" s="57">
        <f>RasF!D123</f>
        <v>0</v>
      </c>
      <c r="D1398" s="57">
        <f>RasF!E123</f>
        <v>0</v>
      </c>
      <c r="E1398" s="57">
        <v>0</v>
      </c>
      <c r="F1398" s="57">
        <v>0</v>
      </c>
      <c r="G1398" s="58">
        <f t="shared" si="44"/>
        <v>0</v>
      </c>
      <c r="H1398" s="58">
        <f t="shared" si="43"/>
        <v>0</v>
      </c>
      <c r="I1398" s="59"/>
    </row>
    <row r="1399" spans="1:9" x14ac:dyDescent="0.2">
      <c r="A1399" s="56">
        <v>154</v>
      </c>
      <c r="B1399" s="57">
        <f>RasF!C124</f>
        <v>113</v>
      </c>
      <c r="C1399" s="57">
        <f>RasF!D124</f>
        <v>0</v>
      </c>
      <c r="D1399" s="57">
        <f>RasF!E124</f>
        <v>0</v>
      </c>
      <c r="E1399" s="57">
        <v>0</v>
      </c>
      <c r="F1399" s="57">
        <v>0</v>
      </c>
      <c r="G1399" s="58">
        <f t="shared" si="44"/>
        <v>0</v>
      </c>
      <c r="H1399" s="58">
        <f t="shared" si="43"/>
        <v>0</v>
      </c>
      <c r="I1399" s="59"/>
    </row>
    <row r="1400" spans="1:9" x14ac:dyDescent="0.2">
      <c r="A1400" s="56">
        <v>154</v>
      </c>
      <c r="B1400" s="57">
        <f>RasF!C125</f>
        <v>114</v>
      </c>
      <c r="C1400" s="57">
        <f>RasF!D125</f>
        <v>0</v>
      </c>
      <c r="D1400" s="57">
        <f>RasF!E125</f>
        <v>0</v>
      </c>
      <c r="E1400" s="57">
        <v>0</v>
      </c>
      <c r="F1400" s="57">
        <v>0</v>
      </c>
      <c r="G1400" s="58">
        <f t="shared" si="44"/>
        <v>0</v>
      </c>
      <c r="H1400" s="58">
        <f t="shared" si="43"/>
        <v>0</v>
      </c>
      <c r="I1400" s="59"/>
    </row>
    <row r="1401" spans="1:9" x14ac:dyDescent="0.2">
      <c r="A1401" s="56">
        <v>154</v>
      </c>
      <c r="B1401" s="57">
        <f>RasF!C126</f>
        <v>115</v>
      </c>
      <c r="C1401" s="57">
        <f>RasF!D126</f>
        <v>0</v>
      </c>
      <c r="D1401" s="57">
        <f>RasF!E126</f>
        <v>0</v>
      </c>
      <c r="E1401" s="57">
        <v>0</v>
      </c>
      <c r="F1401" s="57">
        <v>0</v>
      </c>
      <c r="G1401" s="58">
        <f t="shared" si="44"/>
        <v>0</v>
      </c>
      <c r="H1401" s="58">
        <f t="shared" si="43"/>
        <v>0</v>
      </c>
      <c r="I1401" s="59"/>
    </row>
    <row r="1402" spans="1:9" x14ac:dyDescent="0.2">
      <c r="A1402" s="56">
        <v>154</v>
      </c>
      <c r="B1402" s="57">
        <f>RasF!C127</f>
        <v>116</v>
      </c>
      <c r="C1402" s="57">
        <f>RasF!D127</f>
        <v>0</v>
      </c>
      <c r="D1402" s="57">
        <f>RasF!E127</f>
        <v>0</v>
      </c>
      <c r="E1402" s="57">
        <v>0</v>
      </c>
      <c r="F1402" s="57">
        <v>0</v>
      </c>
      <c r="G1402" s="58">
        <f t="shared" si="44"/>
        <v>0</v>
      </c>
      <c r="H1402" s="58">
        <f t="shared" si="43"/>
        <v>0</v>
      </c>
      <c r="I1402" s="59"/>
    </row>
    <row r="1403" spans="1:9" x14ac:dyDescent="0.2">
      <c r="A1403" s="56">
        <v>154</v>
      </c>
      <c r="B1403" s="57">
        <f>RasF!C128</f>
        <v>117</v>
      </c>
      <c r="C1403" s="57">
        <f>RasF!D128</f>
        <v>0</v>
      </c>
      <c r="D1403" s="57">
        <f>RasF!E128</f>
        <v>0</v>
      </c>
      <c r="E1403" s="57">
        <v>0</v>
      </c>
      <c r="F1403" s="57">
        <v>0</v>
      </c>
      <c r="G1403" s="58">
        <f t="shared" si="44"/>
        <v>0</v>
      </c>
      <c r="H1403" s="58">
        <f t="shared" si="43"/>
        <v>0</v>
      </c>
      <c r="I1403" s="59"/>
    </row>
    <row r="1404" spans="1:9" x14ac:dyDescent="0.2">
      <c r="A1404" s="56">
        <v>154</v>
      </c>
      <c r="B1404" s="57">
        <f>RasF!C129</f>
        <v>118</v>
      </c>
      <c r="C1404" s="57">
        <f>RasF!D129</f>
        <v>0</v>
      </c>
      <c r="D1404" s="57">
        <f>RasF!E129</f>
        <v>0</v>
      </c>
      <c r="E1404" s="57">
        <v>0</v>
      </c>
      <c r="F1404" s="57">
        <v>0</v>
      </c>
      <c r="G1404" s="58">
        <f t="shared" si="44"/>
        <v>0</v>
      </c>
      <c r="H1404" s="58">
        <f t="shared" si="43"/>
        <v>0</v>
      </c>
      <c r="I1404" s="59"/>
    </row>
    <row r="1405" spans="1:9" x14ac:dyDescent="0.2">
      <c r="A1405" s="56">
        <v>154</v>
      </c>
      <c r="B1405" s="57">
        <f>RasF!C130</f>
        <v>119</v>
      </c>
      <c r="C1405" s="57">
        <f>RasF!D130</f>
        <v>0</v>
      </c>
      <c r="D1405" s="57">
        <f>RasF!E130</f>
        <v>0</v>
      </c>
      <c r="E1405" s="57">
        <v>0</v>
      </c>
      <c r="F1405" s="57">
        <v>0</v>
      </c>
      <c r="G1405" s="58">
        <f t="shared" si="44"/>
        <v>0</v>
      </c>
      <c r="H1405" s="58">
        <f t="shared" si="43"/>
        <v>0</v>
      </c>
      <c r="I1405" s="59"/>
    </row>
    <row r="1406" spans="1:9" x14ac:dyDescent="0.2">
      <c r="A1406" s="56">
        <v>154</v>
      </c>
      <c r="B1406" s="57">
        <f>RasF!C131</f>
        <v>120</v>
      </c>
      <c r="C1406" s="57">
        <f>RasF!D131</f>
        <v>0</v>
      </c>
      <c r="D1406" s="57">
        <f>RasF!E131</f>
        <v>0</v>
      </c>
      <c r="E1406" s="57">
        <v>0</v>
      </c>
      <c r="F1406" s="57">
        <v>0</v>
      </c>
      <c r="G1406" s="58">
        <f t="shared" si="44"/>
        <v>0</v>
      </c>
      <c r="H1406" s="58">
        <f t="shared" si="43"/>
        <v>0</v>
      </c>
      <c r="I1406" s="59"/>
    </row>
    <row r="1407" spans="1:9" x14ac:dyDescent="0.2">
      <c r="A1407" s="56">
        <v>154</v>
      </c>
      <c r="B1407" s="57">
        <f>RasF!C132</f>
        <v>121</v>
      </c>
      <c r="C1407" s="57">
        <f>RasF!D132</f>
        <v>0</v>
      </c>
      <c r="D1407" s="57">
        <f>RasF!E132</f>
        <v>0</v>
      </c>
      <c r="E1407" s="57">
        <v>0</v>
      </c>
      <c r="F1407" s="57">
        <v>0</v>
      </c>
      <c r="G1407" s="58">
        <f t="shared" si="44"/>
        <v>0</v>
      </c>
      <c r="H1407" s="58">
        <f t="shared" si="43"/>
        <v>0</v>
      </c>
      <c r="I1407" s="59"/>
    </row>
    <row r="1408" spans="1:9" x14ac:dyDescent="0.2">
      <c r="A1408" s="56">
        <v>154</v>
      </c>
      <c r="B1408" s="57">
        <f>RasF!C133</f>
        <v>122</v>
      </c>
      <c r="C1408" s="57">
        <f>RasF!D133</f>
        <v>0</v>
      </c>
      <c r="D1408" s="57">
        <f>RasF!E133</f>
        <v>0</v>
      </c>
      <c r="E1408" s="57">
        <v>0</v>
      </c>
      <c r="F1408" s="57">
        <v>0</v>
      </c>
      <c r="G1408" s="58">
        <f t="shared" si="44"/>
        <v>0</v>
      </c>
      <c r="H1408" s="58">
        <f t="shared" si="43"/>
        <v>0</v>
      </c>
      <c r="I1408" s="59"/>
    </row>
    <row r="1409" spans="1:9" x14ac:dyDescent="0.2">
      <c r="A1409" s="56">
        <v>154</v>
      </c>
      <c r="B1409" s="57">
        <f>RasF!C134</f>
        <v>123</v>
      </c>
      <c r="C1409" s="57">
        <f>RasF!D134</f>
        <v>0</v>
      </c>
      <c r="D1409" s="57">
        <f>RasF!E134</f>
        <v>0</v>
      </c>
      <c r="E1409" s="57">
        <v>0</v>
      </c>
      <c r="F1409" s="57">
        <v>0</v>
      </c>
      <c r="G1409" s="58">
        <f t="shared" si="44"/>
        <v>0</v>
      </c>
      <c r="H1409" s="58">
        <f t="shared" si="43"/>
        <v>0</v>
      </c>
      <c r="I1409" s="59"/>
    </row>
    <row r="1410" spans="1:9" x14ac:dyDescent="0.2">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
      <c r="A1411" s="56">
        <v>154</v>
      </c>
      <c r="B1411" s="57">
        <f>RasF!C136</f>
        <v>125</v>
      </c>
      <c r="C1411" s="57">
        <f>RasF!D136</f>
        <v>3667443</v>
      </c>
      <c r="D1411" s="57">
        <f>RasF!E136</f>
        <v>4403880</v>
      </c>
      <c r="E1411" s="57">
        <v>0</v>
      </c>
      <c r="F1411" s="57">
        <v>0</v>
      </c>
      <c r="G1411" s="58">
        <f t="shared" si="44"/>
        <v>1559400.375</v>
      </c>
      <c r="H1411" s="58">
        <f t="shared" si="45"/>
        <v>0</v>
      </c>
      <c r="I1411" s="59"/>
    </row>
    <row r="1412" spans="1:9" x14ac:dyDescent="0.2">
      <c r="A1412" s="56">
        <v>154</v>
      </c>
      <c r="B1412" s="57">
        <f>RasF!C137</f>
        <v>126</v>
      </c>
      <c r="C1412" s="57">
        <f>RasF!D137</f>
        <v>0</v>
      </c>
      <c r="D1412" s="57">
        <f>RasF!E137</f>
        <v>0</v>
      </c>
      <c r="E1412" s="57">
        <v>0</v>
      </c>
      <c r="F1412" s="57">
        <v>0</v>
      </c>
      <c r="G1412" s="58">
        <f t="shared" si="44"/>
        <v>0</v>
      </c>
      <c r="H1412" s="58">
        <f t="shared" si="45"/>
        <v>0</v>
      </c>
      <c r="I1412" s="59"/>
    </row>
    <row r="1413" spans="1:9" x14ac:dyDescent="0.2">
      <c r="A1413" s="56">
        <v>154</v>
      </c>
      <c r="B1413" s="57">
        <f>RasF!C138</f>
        <v>127</v>
      </c>
      <c r="C1413" s="57">
        <f>RasF!D138</f>
        <v>0</v>
      </c>
      <c r="D1413" s="57">
        <f>RasF!E138</f>
        <v>0</v>
      </c>
      <c r="E1413" s="57">
        <v>0</v>
      </c>
      <c r="F1413" s="57">
        <v>0</v>
      </c>
      <c r="G1413" s="58">
        <f t="shared" si="44"/>
        <v>0</v>
      </c>
      <c r="H1413" s="58">
        <f t="shared" si="45"/>
        <v>0</v>
      </c>
      <c r="I1413" s="59"/>
    </row>
    <row r="1414" spans="1:9" x14ac:dyDescent="0.2">
      <c r="A1414" s="56">
        <v>154</v>
      </c>
      <c r="B1414" s="57">
        <f>RasF!C139</f>
        <v>128</v>
      </c>
      <c r="C1414" s="57">
        <f>RasF!D139</f>
        <v>0</v>
      </c>
      <c r="D1414" s="57">
        <f>RasF!E139</f>
        <v>0</v>
      </c>
      <c r="E1414" s="57">
        <v>0</v>
      </c>
      <c r="F1414" s="57">
        <v>0</v>
      </c>
      <c r="G1414" s="58">
        <f t="shared" si="44"/>
        <v>0</v>
      </c>
      <c r="H1414" s="58">
        <f t="shared" si="45"/>
        <v>0</v>
      </c>
      <c r="I1414" s="59"/>
    </row>
    <row r="1415" spans="1:9" x14ac:dyDescent="0.2">
      <c r="A1415" s="56">
        <v>154</v>
      </c>
      <c r="B1415" s="57">
        <f>RasF!C140</f>
        <v>129</v>
      </c>
      <c r="C1415" s="57">
        <f>RasF!D140</f>
        <v>0</v>
      </c>
      <c r="D1415" s="57">
        <f>RasF!E140</f>
        <v>0</v>
      </c>
      <c r="E1415" s="57">
        <v>0</v>
      </c>
      <c r="F1415" s="57">
        <v>0</v>
      </c>
      <c r="G1415" s="58">
        <f t="shared" si="44"/>
        <v>0</v>
      </c>
      <c r="H1415" s="58">
        <f t="shared" si="45"/>
        <v>0</v>
      </c>
      <c r="I1415" s="59"/>
    </row>
    <row r="1416" spans="1:9" x14ac:dyDescent="0.2">
      <c r="A1416" s="56">
        <v>154</v>
      </c>
      <c r="B1416" s="57">
        <f>RasF!C141</f>
        <v>130</v>
      </c>
      <c r="C1416" s="57">
        <f>RasF!D141</f>
        <v>0</v>
      </c>
      <c r="D1416" s="57">
        <f>RasF!E141</f>
        <v>0</v>
      </c>
      <c r="E1416" s="57">
        <v>0</v>
      </c>
      <c r="F1416" s="57">
        <v>0</v>
      </c>
      <c r="G1416" s="58">
        <f t="shared" si="44"/>
        <v>0</v>
      </c>
      <c r="H1416" s="58">
        <f t="shared" si="45"/>
        <v>0</v>
      </c>
      <c r="I1416" s="59"/>
    </row>
    <row r="1417" spans="1:9" x14ac:dyDescent="0.2">
      <c r="A1417" s="56">
        <v>154</v>
      </c>
      <c r="B1417" s="57">
        <f>RasF!C142</f>
        <v>131</v>
      </c>
      <c r="C1417" s="57">
        <f>RasF!D142</f>
        <v>3663211</v>
      </c>
      <c r="D1417" s="57">
        <f>RasF!E142</f>
        <v>4334505</v>
      </c>
      <c r="E1417" s="57">
        <v>0</v>
      </c>
      <c r="F1417" s="57">
        <v>0</v>
      </c>
      <c r="G1417" s="58">
        <f t="shared" si="44"/>
        <v>1615520.9510000001</v>
      </c>
      <c r="H1417" s="58">
        <f t="shared" si="45"/>
        <v>0</v>
      </c>
      <c r="I1417" s="59"/>
    </row>
    <row r="1418" spans="1:9" x14ac:dyDescent="0.2">
      <c r="A1418" s="56">
        <v>154</v>
      </c>
      <c r="B1418" s="57">
        <f>RasF!C143</f>
        <v>132</v>
      </c>
      <c r="C1418" s="57">
        <f>RasF!D143</f>
        <v>0</v>
      </c>
      <c r="D1418" s="57">
        <f>RasF!E143</f>
        <v>0</v>
      </c>
      <c r="E1418" s="57">
        <v>0</v>
      </c>
      <c r="F1418" s="57">
        <v>0</v>
      </c>
      <c r="G1418" s="58">
        <f t="shared" si="44"/>
        <v>0</v>
      </c>
      <c r="H1418" s="58">
        <f t="shared" si="45"/>
        <v>0</v>
      </c>
      <c r="I1418" s="59"/>
    </row>
    <row r="1419" spans="1:9" x14ac:dyDescent="0.2">
      <c r="A1419" s="56">
        <v>154</v>
      </c>
      <c r="B1419" s="57">
        <f>RasF!C144</f>
        <v>133</v>
      </c>
      <c r="C1419" s="57">
        <f>RasF!D144</f>
        <v>0</v>
      </c>
      <c r="D1419" s="57">
        <f>RasF!E144</f>
        <v>0</v>
      </c>
      <c r="E1419" s="57">
        <v>0</v>
      </c>
      <c r="F1419" s="57">
        <v>0</v>
      </c>
      <c r="G1419" s="58">
        <f t="shared" si="44"/>
        <v>0</v>
      </c>
      <c r="H1419" s="58">
        <f t="shared" si="45"/>
        <v>0</v>
      </c>
      <c r="I1419" s="59"/>
    </row>
    <row r="1420" spans="1:9" x14ac:dyDescent="0.2">
      <c r="A1420" s="56">
        <v>154</v>
      </c>
      <c r="B1420" s="57">
        <f>RasF!C145</f>
        <v>134</v>
      </c>
      <c r="C1420" s="57">
        <f>RasF!D145</f>
        <v>0</v>
      </c>
      <c r="D1420" s="57">
        <f>RasF!E145</f>
        <v>69375</v>
      </c>
      <c r="E1420" s="57">
        <v>0</v>
      </c>
      <c r="F1420" s="57">
        <v>0</v>
      </c>
      <c r="G1420" s="58">
        <f t="shared" si="44"/>
        <v>18592.5</v>
      </c>
      <c r="H1420" s="58">
        <f t="shared" si="45"/>
        <v>0</v>
      </c>
      <c r="I1420" s="59"/>
    </row>
    <row r="1421" spans="1:9" x14ac:dyDescent="0.2">
      <c r="A1421" s="56">
        <v>154</v>
      </c>
      <c r="B1421" s="57">
        <f>RasF!C146</f>
        <v>135</v>
      </c>
      <c r="C1421" s="57">
        <f>RasF!D146</f>
        <v>0</v>
      </c>
      <c r="D1421" s="57">
        <f>RasF!E146</f>
        <v>0</v>
      </c>
      <c r="E1421" s="57">
        <v>0</v>
      </c>
      <c r="F1421" s="57">
        <v>0</v>
      </c>
      <c r="G1421" s="58">
        <f t="shared" si="44"/>
        <v>0</v>
      </c>
      <c r="H1421" s="58">
        <f t="shared" si="45"/>
        <v>0</v>
      </c>
      <c r="I1421" s="59"/>
    </row>
    <row r="1422" spans="1:9" x14ac:dyDescent="0.2">
      <c r="A1422" s="56">
        <v>154</v>
      </c>
      <c r="B1422" s="57">
        <f>RasF!C147</f>
        <v>136</v>
      </c>
      <c r="C1422" s="57">
        <f>RasF!D147</f>
        <v>4232</v>
      </c>
      <c r="D1422" s="57">
        <f>RasF!E147</f>
        <v>0</v>
      </c>
      <c r="E1422" s="57">
        <v>0</v>
      </c>
      <c r="F1422" s="57">
        <v>0</v>
      </c>
      <c r="G1422" s="58">
        <f t="shared" si="44"/>
        <v>575.55200000000002</v>
      </c>
      <c r="H1422" s="58">
        <f t="shared" si="45"/>
        <v>0</v>
      </c>
      <c r="I1422" s="59"/>
    </row>
    <row r="1423" spans="1:9" x14ac:dyDescent="0.2">
      <c r="A1423" s="65">
        <v>154</v>
      </c>
      <c r="B1423" s="66">
        <f>RasF!C148</f>
        <v>137</v>
      </c>
      <c r="C1423" s="66">
        <f>RasF!D148</f>
        <v>3667443</v>
      </c>
      <c r="D1423" s="66">
        <f>RasF!E148</f>
        <v>4403880</v>
      </c>
      <c r="E1423" s="66">
        <v>0</v>
      </c>
      <c r="F1423" s="66">
        <v>0</v>
      </c>
      <c r="G1423" s="67">
        <f t="shared" si="44"/>
        <v>1709102.8110000002</v>
      </c>
      <c r="H1423" s="67">
        <f t="shared" si="45"/>
        <v>0</v>
      </c>
      <c r="I1423" s="68"/>
    </row>
    <row r="1424" spans="1:9" x14ac:dyDescent="0.2">
      <c r="A1424" s="61">
        <v>156</v>
      </c>
      <c r="B1424" s="62">
        <f>PVRIO!C12</f>
        <v>1</v>
      </c>
      <c r="C1424" s="69">
        <f>PVRIO!D12</f>
        <v>0</v>
      </c>
      <c r="D1424" s="69">
        <f>PVRIO!E12</f>
        <v>0</v>
      </c>
      <c r="E1424" s="69">
        <v>0</v>
      </c>
      <c r="F1424" s="69">
        <v>0</v>
      </c>
      <c r="G1424" s="63">
        <f t="shared" si="44"/>
        <v>0</v>
      </c>
      <c r="H1424" s="63">
        <f t="shared" si="45"/>
        <v>0</v>
      </c>
      <c r="I1424" s="64"/>
    </row>
    <row r="1425" spans="1:9" x14ac:dyDescent="0.2">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x14ac:dyDescent="0.2">
      <c r="A1426" s="56">
        <v>156</v>
      </c>
      <c r="B1426" s="57">
        <f>PVRIO!C14</f>
        <v>3</v>
      </c>
      <c r="C1426" s="60">
        <f>PVRIO!D14</f>
        <v>0</v>
      </c>
      <c r="D1426" s="60">
        <f>PVRIO!E14</f>
        <v>0</v>
      </c>
      <c r="E1426" s="60">
        <v>0</v>
      </c>
      <c r="F1426" s="60">
        <v>0</v>
      </c>
      <c r="G1426" s="58">
        <f t="shared" si="46"/>
        <v>0</v>
      </c>
      <c r="H1426" s="58">
        <f t="shared" si="45"/>
        <v>0</v>
      </c>
      <c r="I1426" s="59"/>
    </row>
    <row r="1427" spans="1:9" x14ac:dyDescent="0.2">
      <c r="A1427" s="56">
        <v>156</v>
      </c>
      <c r="B1427" s="57">
        <f>PVRIO!C15</f>
        <v>4</v>
      </c>
      <c r="C1427" s="60">
        <f>PVRIO!D15</f>
        <v>0</v>
      </c>
      <c r="D1427" s="60">
        <f>PVRIO!E15</f>
        <v>0</v>
      </c>
      <c r="E1427" s="60">
        <v>0</v>
      </c>
      <c r="F1427" s="60">
        <v>0</v>
      </c>
      <c r="G1427" s="58">
        <f t="shared" si="46"/>
        <v>0</v>
      </c>
      <c r="H1427" s="58">
        <f t="shared" si="45"/>
        <v>0</v>
      </c>
      <c r="I1427" s="59"/>
    </row>
    <row r="1428" spans="1:9" x14ac:dyDescent="0.2">
      <c r="A1428" s="56">
        <v>156</v>
      </c>
      <c r="B1428" s="57">
        <f>PVRIO!C16</f>
        <v>5</v>
      </c>
      <c r="C1428" s="60">
        <f>PVRIO!D16</f>
        <v>0</v>
      </c>
      <c r="D1428" s="60">
        <f>PVRIO!E16</f>
        <v>0</v>
      </c>
      <c r="E1428" s="60">
        <v>0</v>
      </c>
      <c r="F1428" s="60">
        <v>0</v>
      </c>
      <c r="G1428" s="58">
        <f t="shared" si="46"/>
        <v>0</v>
      </c>
      <c r="H1428" s="58">
        <f t="shared" si="45"/>
        <v>0</v>
      </c>
      <c r="I1428" s="59"/>
    </row>
    <row r="1429" spans="1:9" x14ac:dyDescent="0.2">
      <c r="A1429" s="56">
        <v>156</v>
      </c>
      <c r="B1429" s="57">
        <f>PVRIO!C17</f>
        <v>6</v>
      </c>
      <c r="C1429" s="60">
        <f>PVRIO!D17</f>
        <v>0</v>
      </c>
      <c r="D1429" s="60">
        <f>PVRIO!E17</f>
        <v>0</v>
      </c>
      <c r="E1429" s="60">
        <v>0</v>
      </c>
      <c r="F1429" s="60">
        <v>0</v>
      </c>
      <c r="G1429" s="58">
        <f t="shared" si="46"/>
        <v>0</v>
      </c>
      <c r="H1429" s="58">
        <f t="shared" si="45"/>
        <v>0</v>
      </c>
      <c r="I1429" s="59"/>
    </row>
    <row r="1430" spans="1:9" x14ac:dyDescent="0.2">
      <c r="A1430" s="56">
        <v>156</v>
      </c>
      <c r="B1430" s="57">
        <f>PVRIO!C18</f>
        <v>7</v>
      </c>
      <c r="C1430" s="60">
        <f>PVRIO!D18</f>
        <v>0</v>
      </c>
      <c r="D1430" s="60">
        <f>PVRIO!E18</f>
        <v>0</v>
      </c>
      <c r="E1430" s="60">
        <v>0</v>
      </c>
      <c r="F1430" s="60">
        <v>0</v>
      </c>
      <c r="G1430" s="58">
        <f t="shared" si="46"/>
        <v>0</v>
      </c>
      <c r="H1430" s="58">
        <f t="shared" si="45"/>
        <v>0</v>
      </c>
      <c r="I1430" s="59"/>
    </row>
    <row r="1431" spans="1:9" x14ac:dyDescent="0.2">
      <c r="A1431" s="56">
        <v>156</v>
      </c>
      <c r="B1431" s="57">
        <f>PVRIO!C19</f>
        <v>8</v>
      </c>
      <c r="C1431" s="60">
        <f>PVRIO!D19</f>
        <v>0</v>
      </c>
      <c r="D1431" s="60">
        <f>PVRIO!E19</f>
        <v>0</v>
      </c>
      <c r="E1431" s="60">
        <v>0</v>
      </c>
      <c r="F1431" s="60">
        <v>0</v>
      </c>
      <c r="G1431" s="58">
        <f t="shared" si="46"/>
        <v>0</v>
      </c>
      <c r="H1431" s="58">
        <f t="shared" si="45"/>
        <v>0</v>
      </c>
      <c r="I1431" s="59"/>
    </row>
    <row r="1432" spans="1:9" x14ac:dyDescent="0.2">
      <c r="A1432" s="56">
        <v>156</v>
      </c>
      <c r="B1432" s="57">
        <f>PVRIO!C20</f>
        <v>9</v>
      </c>
      <c r="C1432" s="60">
        <f>PVRIO!D20</f>
        <v>0</v>
      </c>
      <c r="D1432" s="60">
        <f>PVRIO!E20</f>
        <v>0</v>
      </c>
      <c r="E1432" s="60">
        <v>0</v>
      </c>
      <c r="F1432" s="60">
        <v>0</v>
      </c>
      <c r="G1432" s="58">
        <f t="shared" si="46"/>
        <v>0</v>
      </c>
      <c r="H1432" s="58">
        <f t="shared" si="45"/>
        <v>0</v>
      </c>
      <c r="I1432" s="59"/>
    </row>
    <row r="1433" spans="1:9" x14ac:dyDescent="0.2">
      <c r="A1433" s="56">
        <v>156</v>
      </c>
      <c r="B1433" s="57">
        <f>PVRIO!C21</f>
        <v>10</v>
      </c>
      <c r="C1433" s="60">
        <f>PVRIO!D21</f>
        <v>0</v>
      </c>
      <c r="D1433" s="60">
        <f>PVRIO!E21</f>
        <v>0</v>
      </c>
      <c r="E1433" s="60">
        <v>0</v>
      </c>
      <c r="F1433" s="60">
        <v>0</v>
      </c>
      <c r="G1433" s="58">
        <f t="shared" si="46"/>
        <v>0</v>
      </c>
      <c r="H1433" s="58">
        <f t="shared" si="45"/>
        <v>0</v>
      </c>
      <c r="I1433" s="59"/>
    </row>
    <row r="1434" spans="1:9" x14ac:dyDescent="0.2">
      <c r="A1434" s="56">
        <v>156</v>
      </c>
      <c r="B1434" s="57">
        <f>PVRIO!C22</f>
        <v>11</v>
      </c>
      <c r="C1434" s="60">
        <f>PVRIO!D22</f>
        <v>0</v>
      </c>
      <c r="D1434" s="60">
        <f>PVRIO!E22</f>
        <v>0</v>
      </c>
      <c r="E1434" s="60">
        <v>0</v>
      </c>
      <c r="F1434" s="60">
        <v>0</v>
      </c>
      <c r="G1434" s="58">
        <f t="shared" si="46"/>
        <v>0</v>
      </c>
      <c r="H1434" s="58">
        <f t="shared" si="45"/>
        <v>0</v>
      </c>
      <c r="I1434" s="59"/>
    </row>
    <row r="1435" spans="1:9" x14ac:dyDescent="0.2">
      <c r="A1435" s="56">
        <v>156</v>
      </c>
      <c r="B1435" s="57">
        <f>PVRIO!C23</f>
        <v>12</v>
      </c>
      <c r="C1435" s="60">
        <f>PVRIO!D23</f>
        <v>0</v>
      </c>
      <c r="D1435" s="60">
        <f>PVRIO!E23</f>
        <v>0</v>
      </c>
      <c r="E1435" s="60">
        <v>0</v>
      </c>
      <c r="F1435" s="60">
        <v>0</v>
      </c>
      <c r="G1435" s="58">
        <f t="shared" si="46"/>
        <v>0</v>
      </c>
      <c r="H1435" s="58">
        <f t="shared" si="45"/>
        <v>0</v>
      </c>
      <c r="I1435" s="59"/>
    </row>
    <row r="1436" spans="1:9" x14ac:dyDescent="0.2">
      <c r="A1436" s="56">
        <v>156</v>
      </c>
      <c r="B1436" s="57">
        <f>PVRIO!C24</f>
        <v>13</v>
      </c>
      <c r="C1436" s="60">
        <f>PVRIO!D24</f>
        <v>0</v>
      </c>
      <c r="D1436" s="60">
        <f>PVRIO!E24</f>
        <v>0</v>
      </c>
      <c r="E1436" s="60">
        <v>0</v>
      </c>
      <c r="F1436" s="60">
        <v>0</v>
      </c>
      <c r="G1436" s="58">
        <f t="shared" si="46"/>
        <v>0</v>
      </c>
      <c r="H1436" s="58">
        <f t="shared" si="45"/>
        <v>0</v>
      </c>
      <c r="I1436" s="59"/>
    </row>
    <row r="1437" spans="1:9" x14ac:dyDescent="0.2">
      <c r="A1437" s="56">
        <v>156</v>
      </c>
      <c r="B1437" s="57">
        <f>PVRIO!C25</f>
        <v>14</v>
      </c>
      <c r="C1437" s="60">
        <f>PVRIO!D25</f>
        <v>0</v>
      </c>
      <c r="D1437" s="60">
        <f>PVRIO!E25</f>
        <v>0</v>
      </c>
      <c r="E1437" s="60">
        <v>0</v>
      </c>
      <c r="F1437" s="60">
        <v>0</v>
      </c>
      <c r="G1437" s="58">
        <f t="shared" si="46"/>
        <v>0</v>
      </c>
      <c r="H1437" s="58">
        <f t="shared" si="45"/>
        <v>0</v>
      </c>
      <c r="I1437" s="59"/>
    </row>
    <row r="1438" spans="1:9" x14ac:dyDescent="0.2">
      <c r="A1438" s="56">
        <v>156</v>
      </c>
      <c r="B1438" s="57">
        <f>PVRIO!C26</f>
        <v>15</v>
      </c>
      <c r="C1438" s="60">
        <f>PVRIO!D26</f>
        <v>0</v>
      </c>
      <c r="D1438" s="60">
        <f>PVRIO!E26</f>
        <v>0</v>
      </c>
      <c r="E1438" s="60">
        <v>0</v>
      </c>
      <c r="F1438" s="60">
        <v>0</v>
      </c>
      <c r="G1438" s="58">
        <f t="shared" si="46"/>
        <v>0</v>
      </c>
      <c r="H1438" s="58">
        <f t="shared" si="45"/>
        <v>0</v>
      </c>
      <c r="I1438" s="59"/>
    </row>
    <row r="1439" spans="1:9" x14ac:dyDescent="0.2">
      <c r="A1439" s="56">
        <v>156</v>
      </c>
      <c r="B1439" s="57">
        <f>PVRIO!C27</f>
        <v>16</v>
      </c>
      <c r="C1439" s="60">
        <f>PVRIO!D27</f>
        <v>0</v>
      </c>
      <c r="D1439" s="60">
        <f>PVRIO!E27</f>
        <v>0</v>
      </c>
      <c r="E1439" s="60">
        <v>0</v>
      </c>
      <c r="F1439" s="60">
        <v>0</v>
      </c>
      <c r="G1439" s="58">
        <f t="shared" si="46"/>
        <v>0</v>
      </c>
      <c r="H1439" s="58">
        <f t="shared" si="45"/>
        <v>0</v>
      </c>
      <c r="I1439" s="59"/>
    </row>
    <row r="1440" spans="1:9" x14ac:dyDescent="0.2">
      <c r="A1440" s="56">
        <v>156</v>
      </c>
      <c r="B1440" s="57">
        <f>PVRIO!C28</f>
        <v>17</v>
      </c>
      <c r="C1440" s="60">
        <f>PVRIO!D28</f>
        <v>0</v>
      </c>
      <c r="D1440" s="60">
        <f>PVRIO!E28</f>
        <v>0</v>
      </c>
      <c r="E1440" s="60">
        <v>0</v>
      </c>
      <c r="F1440" s="60">
        <v>0</v>
      </c>
      <c r="G1440" s="58">
        <f t="shared" si="46"/>
        <v>0</v>
      </c>
      <c r="H1440" s="58">
        <f t="shared" si="45"/>
        <v>0</v>
      </c>
      <c r="I1440" s="59"/>
    </row>
    <row r="1441" spans="1:9" x14ac:dyDescent="0.2">
      <c r="A1441" s="56">
        <v>156</v>
      </c>
      <c r="B1441" s="57">
        <f>PVRIO!C29</f>
        <v>18</v>
      </c>
      <c r="C1441" s="60">
        <f>PVRIO!D29</f>
        <v>0</v>
      </c>
      <c r="D1441" s="60">
        <f>PVRIO!E29</f>
        <v>0</v>
      </c>
      <c r="E1441" s="60">
        <v>0</v>
      </c>
      <c r="F1441" s="60">
        <v>0</v>
      </c>
      <c r="G1441" s="58">
        <f t="shared" si="46"/>
        <v>0</v>
      </c>
      <c r="H1441" s="58">
        <f t="shared" si="45"/>
        <v>0</v>
      </c>
      <c r="I1441" s="59"/>
    </row>
    <row r="1442" spans="1:9" x14ac:dyDescent="0.2">
      <c r="A1442" s="56">
        <v>156</v>
      </c>
      <c r="B1442" s="57">
        <f>PVRIO!C30</f>
        <v>19</v>
      </c>
      <c r="C1442" s="60">
        <f>PVRIO!D30</f>
        <v>0</v>
      </c>
      <c r="D1442" s="60">
        <f>PVRIO!E30</f>
        <v>0</v>
      </c>
      <c r="E1442" s="60">
        <v>0</v>
      </c>
      <c r="F1442" s="60">
        <v>0</v>
      </c>
      <c r="G1442" s="58">
        <f t="shared" si="46"/>
        <v>0</v>
      </c>
      <c r="H1442" s="58">
        <f t="shared" si="45"/>
        <v>0</v>
      </c>
      <c r="I1442" s="59"/>
    </row>
    <row r="1443" spans="1:9" x14ac:dyDescent="0.2">
      <c r="A1443" s="56">
        <v>156</v>
      </c>
      <c r="B1443" s="57">
        <f>PVRIO!C31</f>
        <v>20</v>
      </c>
      <c r="C1443" s="60">
        <f>PVRIO!D31</f>
        <v>0</v>
      </c>
      <c r="D1443" s="60">
        <f>PVRIO!E31</f>
        <v>0</v>
      </c>
      <c r="E1443" s="60">
        <v>0</v>
      </c>
      <c r="F1443" s="60">
        <v>0</v>
      </c>
      <c r="G1443" s="58">
        <f t="shared" si="46"/>
        <v>0</v>
      </c>
      <c r="H1443" s="58">
        <f t="shared" si="45"/>
        <v>0</v>
      </c>
      <c r="I1443" s="59"/>
    </row>
    <row r="1444" spans="1:9" x14ac:dyDescent="0.2">
      <c r="A1444" s="56">
        <v>156</v>
      </c>
      <c r="B1444" s="57">
        <f>PVRIO!C32</f>
        <v>21</v>
      </c>
      <c r="C1444" s="60">
        <f>PVRIO!D32</f>
        <v>0</v>
      </c>
      <c r="D1444" s="60">
        <f>PVRIO!E32</f>
        <v>0</v>
      </c>
      <c r="E1444" s="60">
        <v>0</v>
      </c>
      <c r="F1444" s="60">
        <v>0</v>
      </c>
      <c r="G1444" s="58">
        <f t="shared" si="46"/>
        <v>0</v>
      </c>
      <c r="H1444" s="58">
        <f t="shared" si="45"/>
        <v>0</v>
      </c>
      <c r="I1444" s="59"/>
    </row>
    <row r="1445" spans="1:9" x14ac:dyDescent="0.2">
      <c r="A1445" s="56">
        <v>156</v>
      </c>
      <c r="B1445" s="57">
        <f>PVRIO!C33</f>
        <v>22</v>
      </c>
      <c r="C1445" s="60">
        <f>PVRIO!D33</f>
        <v>0</v>
      </c>
      <c r="D1445" s="60">
        <f>PVRIO!E33</f>
        <v>0</v>
      </c>
      <c r="E1445" s="60">
        <v>0</v>
      </c>
      <c r="F1445" s="60">
        <v>0</v>
      </c>
      <c r="G1445" s="58">
        <f t="shared" si="46"/>
        <v>0</v>
      </c>
      <c r="H1445" s="58">
        <f t="shared" si="45"/>
        <v>0</v>
      </c>
      <c r="I1445" s="59"/>
    </row>
    <row r="1446" spans="1:9" x14ac:dyDescent="0.2">
      <c r="A1446" s="56">
        <v>156</v>
      </c>
      <c r="B1446" s="57">
        <f>PVRIO!C34</f>
        <v>23</v>
      </c>
      <c r="C1446" s="60">
        <f>PVRIO!D34</f>
        <v>0</v>
      </c>
      <c r="D1446" s="60">
        <f>PVRIO!E34</f>
        <v>0</v>
      </c>
      <c r="E1446" s="60">
        <v>0</v>
      </c>
      <c r="F1446" s="60">
        <v>0</v>
      </c>
      <c r="G1446" s="58">
        <f t="shared" si="46"/>
        <v>0</v>
      </c>
      <c r="H1446" s="58">
        <f t="shared" si="45"/>
        <v>0</v>
      </c>
      <c r="I1446" s="59"/>
    </row>
    <row r="1447" spans="1:9" x14ac:dyDescent="0.2">
      <c r="A1447" s="56">
        <v>156</v>
      </c>
      <c r="B1447" s="57">
        <f>PVRIO!C35</f>
        <v>24</v>
      </c>
      <c r="C1447" s="60">
        <f>PVRIO!D35</f>
        <v>0</v>
      </c>
      <c r="D1447" s="60">
        <f>PVRIO!E35</f>
        <v>0</v>
      </c>
      <c r="E1447" s="60">
        <v>0</v>
      </c>
      <c r="F1447" s="60">
        <v>0</v>
      </c>
      <c r="G1447" s="58">
        <f t="shared" si="46"/>
        <v>0</v>
      </c>
      <c r="H1447" s="58">
        <f t="shared" si="45"/>
        <v>0</v>
      </c>
      <c r="I1447" s="59"/>
    </row>
    <row r="1448" spans="1:9" x14ac:dyDescent="0.2">
      <c r="A1448" s="56">
        <v>156</v>
      </c>
      <c r="B1448" s="57">
        <f>PVRIO!C36</f>
        <v>25</v>
      </c>
      <c r="C1448" s="60">
        <f>PVRIO!D36</f>
        <v>0</v>
      </c>
      <c r="D1448" s="60">
        <f>PVRIO!E36</f>
        <v>0</v>
      </c>
      <c r="E1448" s="60">
        <v>0</v>
      </c>
      <c r="F1448" s="60">
        <v>0</v>
      </c>
      <c r="G1448" s="58">
        <f t="shared" si="46"/>
        <v>0</v>
      </c>
      <c r="H1448" s="58">
        <f t="shared" si="45"/>
        <v>0</v>
      </c>
      <c r="I1448" s="59"/>
    </row>
    <row r="1449" spans="1:9" x14ac:dyDescent="0.2">
      <c r="A1449" s="56">
        <v>156</v>
      </c>
      <c r="B1449" s="57">
        <f>PVRIO!C37</f>
        <v>26</v>
      </c>
      <c r="C1449" s="60">
        <f>PVRIO!D37</f>
        <v>0</v>
      </c>
      <c r="D1449" s="60">
        <f>PVRIO!E37</f>
        <v>0</v>
      </c>
      <c r="E1449" s="60">
        <v>0</v>
      </c>
      <c r="F1449" s="60">
        <v>0</v>
      </c>
      <c r="G1449" s="58">
        <f t="shared" si="46"/>
        <v>0</v>
      </c>
      <c r="H1449" s="58">
        <f t="shared" si="45"/>
        <v>0</v>
      </c>
      <c r="I1449" s="59"/>
    </row>
    <row r="1450" spans="1:9" x14ac:dyDescent="0.2">
      <c r="A1450" s="56">
        <v>156</v>
      </c>
      <c r="B1450" s="57">
        <f>PVRIO!C38</f>
        <v>27</v>
      </c>
      <c r="C1450" s="60">
        <f>PVRIO!D38</f>
        <v>0</v>
      </c>
      <c r="D1450" s="60">
        <f>PVRIO!E38</f>
        <v>0</v>
      </c>
      <c r="E1450" s="60">
        <v>0</v>
      </c>
      <c r="F1450" s="60">
        <v>0</v>
      </c>
      <c r="G1450" s="58">
        <f t="shared" si="46"/>
        <v>0</v>
      </c>
      <c r="H1450" s="58">
        <f t="shared" si="45"/>
        <v>0</v>
      </c>
      <c r="I1450" s="59"/>
    </row>
    <row r="1451" spans="1:9" x14ac:dyDescent="0.2">
      <c r="A1451" s="56">
        <v>156</v>
      </c>
      <c r="B1451" s="57">
        <f>PVRIO!C39</f>
        <v>28</v>
      </c>
      <c r="C1451" s="60">
        <f>PVRIO!D39</f>
        <v>0</v>
      </c>
      <c r="D1451" s="60">
        <f>PVRIO!E39</f>
        <v>0</v>
      </c>
      <c r="E1451" s="60">
        <v>0</v>
      </c>
      <c r="F1451" s="60">
        <v>0</v>
      </c>
      <c r="G1451" s="58">
        <f t="shared" si="46"/>
        <v>0</v>
      </c>
      <c r="H1451" s="58">
        <f t="shared" si="45"/>
        <v>0</v>
      </c>
      <c r="I1451" s="59"/>
    </row>
    <row r="1452" spans="1:9" x14ac:dyDescent="0.2">
      <c r="A1452" s="56">
        <v>156</v>
      </c>
      <c r="B1452" s="57">
        <f>PVRIO!C40</f>
        <v>29</v>
      </c>
      <c r="C1452" s="60">
        <f>PVRIO!D40</f>
        <v>0</v>
      </c>
      <c r="D1452" s="60">
        <f>PVRIO!E40</f>
        <v>0</v>
      </c>
      <c r="E1452" s="60">
        <v>0</v>
      </c>
      <c r="F1452" s="60">
        <v>0</v>
      </c>
      <c r="G1452" s="58">
        <f t="shared" si="46"/>
        <v>0</v>
      </c>
      <c r="H1452" s="58">
        <f t="shared" si="45"/>
        <v>0</v>
      </c>
      <c r="I1452" s="59"/>
    </row>
    <row r="1453" spans="1:9" x14ac:dyDescent="0.2">
      <c r="A1453" s="56">
        <v>156</v>
      </c>
      <c r="B1453" s="57">
        <f>PVRIO!C41</f>
        <v>30</v>
      </c>
      <c r="C1453" s="60">
        <f>PVRIO!D41</f>
        <v>0</v>
      </c>
      <c r="D1453" s="60">
        <f>PVRIO!E41</f>
        <v>0</v>
      </c>
      <c r="E1453" s="60">
        <v>0</v>
      </c>
      <c r="F1453" s="60">
        <v>0</v>
      </c>
      <c r="G1453" s="58">
        <f t="shared" si="46"/>
        <v>0</v>
      </c>
      <c r="H1453" s="58">
        <f t="shared" si="45"/>
        <v>0</v>
      </c>
      <c r="I1453" s="59"/>
    </row>
    <row r="1454" spans="1:9" x14ac:dyDescent="0.2">
      <c r="A1454" s="56">
        <v>156</v>
      </c>
      <c r="B1454" s="57">
        <f>PVRIO!C42</f>
        <v>31</v>
      </c>
      <c r="C1454" s="60">
        <f>PVRIO!D42</f>
        <v>0</v>
      </c>
      <c r="D1454" s="60">
        <f>PVRIO!E42</f>
        <v>0</v>
      </c>
      <c r="E1454" s="60">
        <v>0</v>
      </c>
      <c r="F1454" s="60">
        <v>0</v>
      </c>
      <c r="G1454" s="58">
        <f t="shared" si="46"/>
        <v>0</v>
      </c>
      <c r="H1454" s="58">
        <f t="shared" si="45"/>
        <v>0</v>
      </c>
      <c r="I1454" s="59"/>
    </row>
    <row r="1455" spans="1:9" x14ac:dyDescent="0.2">
      <c r="A1455" s="56">
        <v>156</v>
      </c>
      <c r="B1455" s="57">
        <f>PVRIO!C43</f>
        <v>32</v>
      </c>
      <c r="C1455" s="60">
        <f>PVRIO!D43</f>
        <v>0</v>
      </c>
      <c r="D1455" s="60">
        <f>PVRIO!E43</f>
        <v>0</v>
      </c>
      <c r="E1455" s="60">
        <v>0</v>
      </c>
      <c r="F1455" s="60">
        <v>0</v>
      </c>
      <c r="G1455" s="58">
        <f t="shared" si="46"/>
        <v>0</v>
      </c>
      <c r="H1455" s="58">
        <f t="shared" si="45"/>
        <v>0</v>
      </c>
      <c r="I1455" s="59"/>
    </row>
    <row r="1456" spans="1:9" x14ac:dyDescent="0.2">
      <c r="A1456" s="56">
        <v>156</v>
      </c>
      <c r="B1456" s="57">
        <f>PVRIO!C44</f>
        <v>33</v>
      </c>
      <c r="C1456" s="60">
        <f>PVRIO!D44</f>
        <v>0</v>
      </c>
      <c r="D1456" s="60">
        <f>PVRIO!E44</f>
        <v>0</v>
      </c>
      <c r="E1456" s="60">
        <v>0</v>
      </c>
      <c r="F1456" s="60">
        <v>0</v>
      </c>
      <c r="G1456" s="58">
        <f t="shared" si="46"/>
        <v>0</v>
      </c>
      <c r="H1456" s="58">
        <f t="shared" si="45"/>
        <v>0</v>
      </c>
      <c r="I1456" s="59"/>
    </row>
    <row r="1457" spans="1:9" x14ac:dyDescent="0.2">
      <c r="A1457" s="56">
        <v>156</v>
      </c>
      <c r="B1457" s="57">
        <f>PVRIO!C45</f>
        <v>34</v>
      </c>
      <c r="C1457" s="60">
        <f>PVRIO!D45</f>
        <v>0</v>
      </c>
      <c r="D1457" s="60">
        <f>PVRIO!E45</f>
        <v>0</v>
      </c>
      <c r="E1457" s="60">
        <v>0</v>
      </c>
      <c r="F1457" s="60">
        <v>0</v>
      </c>
      <c r="G1457" s="58">
        <f t="shared" si="46"/>
        <v>0</v>
      </c>
      <c r="H1457" s="58">
        <f t="shared" si="45"/>
        <v>0</v>
      </c>
      <c r="I1457" s="59"/>
    </row>
    <row r="1458" spans="1:9" x14ac:dyDescent="0.2">
      <c r="A1458" s="56">
        <v>156</v>
      </c>
      <c r="B1458" s="57">
        <f>PVRIO!C46</f>
        <v>35</v>
      </c>
      <c r="C1458" s="60">
        <f>PVRIO!D46</f>
        <v>0</v>
      </c>
      <c r="D1458" s="60">
        <f>PVRIO!E46</f>
        <v>0</v>
      </c>
      <c r="E1458" s="60">
        <v>0</v>
      </c>
      <c r="F1458" s="60">
        <v>0</v>
      </c>
      <c r="G1458" s="58">
        <f t="shared" si="46"/>
        <v>0</v>
      </c>
      <c r="H1458" s="58">
        <f t="shared" si="45"/>
        <v>0</v>
      </c>
      <c r="I1458" s="59"/>
    </row>
    <row r="1459" spans="1:9" x14ac:dyDescent="0.2">
      <c r="A1459" s="56">
        <v>156</v>
      </c>
      <c r="B1459" s="57">
        <f>PVRIO!C47</f>
        <v>36</v>
      </c>
      <c r="C1459" s="60">
        <f>PVRIO!D47</f>
        <v>0</v>
      </c>
      <c r="D1459" s="60">
        <f>PVRIO!E47</f>
        <v>0</v>
      </c>
      <c r="E1459" s="60">
        <v>0</v>
      </c>
      <c r="F1459" s="60">
        <v>0</v>
      </c>
      <c r="G1459" s="58">
        <f t="shared" si="46"/>
        <v>0</v>
      </c>
      <c r="H1459" s="58">
        <f t="shared" si="45"/>
        <v>0</v>
      </c>
      <c r="I1459" s="59"/>
    </row>
    <row r="1460" spans="1:9" x14ac:dyDescent="0.2">
      <c r="A1460" s="56">
        <v>156</v>
      </c>
      <c r="B1460" s="57">
        <f>PVRIO!C48</f>
        <v>37</v>
      </c>
      <c r="C1460" s="60">
        <f>PVRIO!D48</f>
        <v>0</v>
      </c>
      <c r="D1460" s="60">
        <f>PVRIO!E48</f>
        <v>0</v>
      </c>
      <c r="E1460" s="60">
        <v>0</v>
      </c>
      <c r="F1460" s="60">
        <v>0</v>
      </c>
      <c r="G1460" s="58">
        <f t="shared" si="46"/>
        <v>0</v>
      </c>
      <c r="H1460" s="58">
        <f t="shared" si="45"/>
        <v>0</v>
      </c>
      <c r="I1460" s="59"/>
    </row>
    <row r="1461" spans="1:9" x14ac:dyDescent="0.2">
      <c r="A1461" s="56">
        <v>156</v>
      </c>
      <c r="B1461" s="57">
        <f>PVRIO!C49</f>
        <v>38</v>
      </c>
      <c r="C1461" s="60">
        <f>PVRIO!D49</f>
        <v>0</v>
      </c>
      <c r="D1461" s="60">
        <f>PVRIO!E49</f>
        <v>0</v>
      </c>
      <c r="E1461" s="60">
        <v>0</v>
      </c>
      <c r="F1461" s="60">
        <v>0</v>
      </c>
      <c r="G1461" s="58">
        <f t="shared" si="46"/>
        <v>0</v>
      </c>
      <c r="H1461" s="58">
        <f t="shared" si="45"/>
        <v>0</v>
      </c>
      <c r="I1461" s="59"/>
    </row>
    <row r="1462" spans="1:9" x14ac:dyDescent="0.2">
      <c r="A1462" s="56">
        <v>156</v>
      </c>
      <c r="B1462" s="57">
        <f>PVRIO!C50</f>
        <v>39</v>
      </c>
      <c r="C1462" s="60">
        <f>PVRIO!D50</f>
        <v>0</v>
      </c>
      <c r="D1462" s="60">
        <f>PVRIO!E50</f>
        <v>0</v>
      </c>
      <c r="E1462" s="60">
        <v>0</v>
      </c>
      <c r="F1462" s="60">
        <v>0</v>
      </c>
      <c r="G1462" s="58">
        <f t="shared" si="46"/>
        <v>0</v>
      </c>
      <c r="H1462" s="58">
        <f t="shared" si="45"/>
        <v>0</v>
      </c>
      <c r="I1462" s="59"/>
    </row>
    <row r="1463" spans="1:9" x14ac:dyDescent="0.2">
      <c r="A1463" s="56">
        <v>156</v>
      </c>
      <c r="B1463" s="57">
        <f>PVRIO!C51</f>
        <v>40</v>
      </c>
      <c r="C1463" s="60">
        <f>PVRIO!D51</f>
        <v>0</v>
      </c>
      <c r="D1463" s="60">
        <f>PVRIO!E51</f>
        <v>0</v>
      </c>
      <c r="E1463" s="60">
        <v>0</v>
      </c>
      <c r="F1463" s="60">
        <v>0</v>
      </c>
      <c r="G1463" s="58">
        <f t="shared" si="46"/>
        <v>0</v>
      </c>
      <c r="H1463" s="58">
        <f t="shared" si="45"/>
        <v>0</v>
      </c>
      <c r="I1463" s="59"/>
    </row>
    <row r="1464" spans="1:9" x14ac:dyDescent="0.2">
      <c r="A1464" s="56">
        <v>156</v>
      </c>
      <c r="B1464" s="57">
        <f>PVRIO!C52</f>
        <v>41</v>
      </c>
      <c r="C1464" s="60">
        <f>PVRIO!D52</f>
        <v>0</v>
      </c>
      <c r="D1464" s="60">
        <f>PVRIO!E52</f>
        <v>0</v>
      </c>
      <c r="E1464" s="60">
        <v>0</v>
      </c>
      <c r="F1464" s="60">
        <v>0</v>
      </c>
      <c r="G1464" s="58">
        <f t="shared" si="46"/>
        <v>0</v>
      </c>
      <c r="H1464" s="58">
        <f t="shared" si="45"/>
        <v>0</v>
      </c>
      <c r="I1464" s="59"/>
    </row>
    <row r="1465" spans="1:9" x14ac:dyDescent="0.2">
      <c r="A1465" s="56">
        <v>156</v>
      </c>
      <c r="B1465" s="57">
        <f>PVRIO!C53</f>
        <v>42</v>
      </c>
      <c r="C1465" s="60">
        <f>PVRIO!D53</f>
        <v>0</v>
      </c>
      <c r="D1465" s="60">
        <f>PVRIO!E53</f>
        <v>0</v>
      </c>
      <c r="E1465" s="60">
        <v>0</v>
      </c>
      <c r="F1465" s="60">
        <v>0</v>
      </c>
      <c r="G1465" s="58">
        <f t="shared" si="46"/>
        <v>0</v>
      </c>
      <c r="H1465" s="58">
        <f t="shared" si="45"/>
        <v>0</v>
      </c>
      <c r="I1465" s="59"/>
    </row>
    <row r="1466" spans="1:9" x14ac:dyDescent="0.2">
      <c r="A1466" s="56">
        <v>156</v>
      </c>
      <c r="B1466" s="57">
        <f>PVRIO!C54</f>
        <v>43</v>
      </c>
      <c r="C1466" s="60">
        <f>PVRIO!D54</f>
        <v>0</v>
      </c>
      <c r="D1466" s="60">
        <f>PVRIO!E54</f>
        <v>0</v>
      </c>
      <c r="E1466" s="60">
        <v>0</v>
      </c>
      <c r="F1466" s="60">
        <v>0</v>
      </c>
      <c r="G1466" s="58">
        <f t="shared" si="46"/>
        <v>0</v>
      </c>
      <c r="H1466" s="58">
        <f t="shared" si="45"/>
        <v>0</v>
      </c>
      <c r="I1466" s="59"/>
    </row>
    <row r="1467" spans="1:9" x14ac:dyDescent="0.2">
      <c r="A1467" s="65">
        <v>156</v>
      </c>
      <c r="B1467" s="66">
        <f>PVRIO!C55</f>
        <v>44</v>
      </c>
      <c r="C1467" s="70">
        <f>PVRIO!D55</f>
        <v>0</v>
      </c>
      <c r="D1467" s="70">
        <f>PVRIO!E55</f>
        <v>0</v>
      </c>
      <c r="E1467" s="70">
        <v>0</v>
      </c>
      <c r="F1467" s="70">
        <v>0</v>
      </c>
      <c r="G1467" s="67">
        <f t="shared" si="46"/>
        <v>0</v>
      </c>
      <c r="H1467" s="67">
        <f t="shared" si="45"/>
        <v>0</v>
      </c>
      <c r="I1467" s="68"/>
    </row>
    <row r="1468" spans="1:9" x14ac:dyDescent="0.2">
      <c r="A1468" s="71">
        <v>159</v>
      </c>
      <c r="B1468" s="69">
        <f>Obv!C12</f>
        <v>1</v>
      </c>
      <c r="C1468" s="69">
        <f>Obv!D12</f>
        <v>333387</v>
      </c>
      <c r="D1468" s="69"/>
      <c r="E1468" s="69">
        <v>0</v>
      </c>
      <c r="F1468" s="69">
        <v>0</v>
      </c>
      <c r="G1468" s="63">
        <f t="shared" ref="G1468:G1499" si="47">B1468/1000*C1468</f>
        <v>333.387</v>
      </c>
      <c r="H1468" s="63">
        <f t="shared" ref="H1468:H1499" si="48">ABS(C1468-ROUND(C1468,0))</f>
        <v>0</v>
      </c>
      <c r="I1468" s="64"/>
    </row>
    <row r="1469" spans="1:9" x14ac:dyDescent="0.2">
      <c r="A1469" s="72">
        <v>159</v>
      </c>
      <c r="B1469" s="60">
        <f>Obv!C13</f>
        <v>2</v>
      </c>
      <c r="C1469" s="60">
        <f>Obv!D13</f>
        <v>4435955</v>
      </c>
      <c r="D1469" s="60">
        <v>0</v>
      </c>
      <c r="E1469" s="60">
        <v>0</v>
      </c>
      <c r="F1469" s="60">
        <v>0</v>
      </c>
      <c r="G1469" s="58">
        <f t="shared" si="47"/>
        <v>8871.91</v>
      </c>
      <c r="H1469" s="58">
        <f t="shared" si="48"/>
        <v>0</v>
      </c>
      <c r="I1469" s="59"/>
    </row>
    <row r="1470" spans="1:9" x14ac:dyDescent="0.2">
      <c r="A1470" s="72">
        <v>159</v>
      </c>
      <c r="B1470" s="60">
        <f>Obv!C14</f>
        <v>3</v>
      </c>
      <c r="C1470" s="60">
        <f>Obv!D14</f>
        <v>0</v>
      </c>
      <c r="D1470" s="60">
        <v>0</v>
      </c>
      <c r="E1470" s="60">
        <v>0</v>
      </c>
      <c r="F1470" s="60">
        <v>0</v>
      </c>
      <c r="G1470" s="58">
        <f t="shared" si="47"/>
        <v>0</v>
      </c>
      <c r="H1470" s="58">
        <f t="shared" si="48"/>
        <v>0</v>
      </c>
      <c r="I1470" s="59"/>
    </row>
    <row r="1471" spans="1:9" x14ac:dyDescent="0.2">
      <c r="A1471" s="72">
        <v>159</v>
      </c>
      <c r="B1471" s="60">
        <f>Obv!C15</f>
        <v>4</v>
      </c>
      <c r="C1471" s="60">
        <f>Obv!D15</f>
        <v>4331068</v>
      </c>
      <c r="D1471" s="60">
        <v>0</v>
      </c>
      <c r="E1471" s="60">
        <v>0</v>
      </c>
      <c r="F1471" s="60">
        <v>0</v>
      </c>
      <c r="G1471" s="58">
        <f t="shared" si="47"/>
        <v>17324.272000000001</v>
      </c>
      <c r="H1471" s="58">
        <f t="shared" si="48"/>
        <v>0</v>
      </c>
      <c r="I1471" s="59"/>
    </row>
    <row r="1472" spans="1:9" x14ac:dyDescent="0.2">
      <c r="A1472" s="72">
        <v>159</v>
      </c>
      <c r="B1472" s="60">
        <f>Obv!C16</f>
        <v>5</v>
      </c>
      <c r="C1472" s="60">
        <f>Obv!D16</f>
        <v>2898809</v>
      </c>
      <c r="D1472" s="60">
        <v>0</v>
      </c>
      <c r="E1472" s="60">
        <v>0</v>
      </c>
      <c r="F1472" s="60">
        <v>0</v>
      </c>
      <c r="G1472" s="58">
        <f t="shared" si="47"/>
        <v>14494.045</v>
      </c>
      <c r="H1472" s="58">
        <f t="shared" si="48"/>
        <v>0</v>
      </c>
      <c r="I1472" s="59"/>
    </row>
    <row r="1473" spans="1:9" x14ac:dyDescent="0.2">
      <c r="A1473" s="72">
        <v>159</v>
      </c>
      <c r="B1473" s="60">
        <f>Obv!C17</f>
        <v>6</v>
      </c>
      <c r="C1473" s="60">
        <f>Obv!D17</f>
        <v>1265943</v>
      </c>
      <c r="D1473" s="60">
        <v>0</v>
      </c>
      <c r="E1473" s="60">
        <v>0</v>
      </c>
      <c r="F1473" s="60">
        <v>0</v>
      </c>
      <c r="G1473" s="58">
        <f t="shared" si="47"/>
        <v>7595.6580000000004</v>
      </c>
      <c r="H1473" s="58">
        <f t="shared" si="48"/>
        <v>0</v>
      </c>
      <c r="I1473" s="59"/>
    </row>
    <row r="1474" spans="1:9" x14ac:dyDescent="0.2">
      <c r="A1474" s="72">
        <v>159</v>
      </c>
      <c r="B1474" s="60">
        <f>Obv!C18</f>
        <v>7</v>
      </c>
      <c r="C1474" s="60">
        <f>Obv!D18</f>
        <v>1500</v>
      </c>
      <c r="D1474" s="60">
        <v>0</v>
      </c>
      <c r="E1474" s="60">
        <v>0</v>
      </c>
      <c r="F1474" s="60">
        <v>0</v>
      </c>
      <c r="G1474" s="58">
        <f t="shared" si="47"/>
        <v>10.5</v>
      </c>
      <c r="H1474" s="58">
        <f t="shared" si="48"/>
        <v>0</v>
      </c>
      <c r="I1474" s="59"/>
    </row>
    <row r="1475" spans="1:9" x14ac:dyDescent="0.2">
      <c r="A1475" s="72">
        <v>159</v>
      </c>
      <c r="B1475" s="60">
        <f>Obv!C19</f>
        <v>8</v>
      </c>
      <c r="C1475" s="60">
        <f>Obv!D19</f>
        <v>0</v>
      </c>
      <c r="D1475" s="60">
        <v>0</v>
      </c>
      <c r="E1475" s="60">
        <v>0</v>
      </c>
      <c r="F1475" s="60">
        <v>0</v>
      </c>
      <c r="G1475" s="58">
        <f t="shared" si="47"/>
        <v>0</v>
      </c>
      <c r="H1475" s="58">
        <f t="shared" si="48"/>
        <v>0</v>
      </c>
      <c r="I1475" s="59"/>
    </row>
    <row r="1476" spans="1:9" x14ac:dyDescent="0.2">
      <c r="A1476" s="72">
        <v>159</v>
      </c>
      <c r="B1476" s="60">
        <f>Obv!C20</f>
        <v>9</v>
      </c>
      <c r="C1476" s="60">
        <f>Obv!D20</f>
        <v>147053</v>
      </c>
      <c r="D1476" s="60">
        <v>0</v>
      </c>
      <c r="E1476" s="60">
        <v>0</v>
      </c>
      <c r="F1476" s="60">
        <v>0</v>
      </c>
      <c r="G1476" s="58">
        <f t="shared" si="47"/>
        <v>1323.4769999999999</v>
      </c>
      <c r="H1476" s="58">
        <f t="shared" si="48"/>
        <v>0</v>
      </c>
      <c r="I1476" s="59"/>
    </row>
    <row r="1477" spans="1:9" x14ac:dyDescent="0.2">
      <c r="A1477" s="72">
        <v>159</v>
      </c>
      <c r="B1477" s="60">
        <f>Obv!C21</f>
        <v>10</v>
      </c>
      <c r="C1477" s="60">
        <f>Obv!D21</f>
        <v>0</v>
      </c>
      <c r="D1477" s="60">
        <v>0</v>
      </c>
      <c r="E1477" s="60">
        <v>0</v>
      </c>
      <c r="F1477" s="60">
        <v>0</v>
      </c>
      <c r="G1477" s="58">
        <f t="shared" si="47"/>
        <v>0</v>
      </c>
      <c r="H1477" s="58">
        <f t="shared" si="48"/>
        <v>0</v>
      </c>
      <c r="I1477" s="59"/>
    </row>
    <row r="1478" spans="1:9" x14ac:dyDescent="0.2">
      <c r="A1478" s="72">
        <v>159</v>
      </c>
      <c r="B1478" s="60">
        <f>Obv!C22</f>
        <v>11</v>
      </c>
      <c r="C1478" s="60">
        <f>Obv!D22</f>
        <v>17763</v>
      </c>
      <c r="D1478" s="60">
        <v>0</v>
      </c>
      <c r="E1478" s="60">
        <v>0</v>
      </c>
      <c r="F1478" s="60">
        <v>0</v>
      </c>
      <c r="G1478" s="58">
        <f t="shared" si="47"/>
        <v>195.393</v>
      </c>
      <c r="H1478" s="58">
        <f t="shared" si="48"/>
        <v>0</v>
      </c>
      <c r="I1478" s="59"/>
    </row>
    <row r="1479" spans="1:9" x14ac:dyDescent="0.2">
      <c r="A1479" s="72">
        <v>159</v>
      </c>
      <c r="B1479" s="60">
        <f>Obv!C23</f>
        <v>12</v>
      </c>
      <c r="C1479" s="60">
        <f>Obv!D23</f>
        <v>104887</v>
      </c>
      <c r="D1479" s="60">
        <v>0</v>
      </c>
      <c r="E1479" s="60">
        <v>0</v>
      </c>
      <c r="F1479" s="60">
        <v>0</v>
      </c>
      <c r="G1479" s="58">
        <f t="shared" si="47"/>
        <v>1258.644</v>
      </c>
      <c r="H1479" s="58">
        <f t="shared" si="48"/>
        <v>0</v>
      </c>
      <c r="I1479" s="59"/>
    </row>
    <row r="1480" spans="1:9" x14ac:dyDescent="0.2">
      <c r="A1480" s="72">
        <v>159</v>
      </c>
      <c r="B1480" s="60">
        <f>Obv!C24</f>
        <v>13</v>
      </c>
      <c r="C1480" s="60">
        <f>Obv!D24</f>
        <v>0</v>
      </c>
      <c r="D1480" s="60">
        <v>0</v>
      </c>
      <c r="E1480" s="60">
        <v>0</v>
      </c>
      <c r="F1480" s="60">
        <v>0</v>
      </c>
      <c r="G1480" s="58">
        <f t="shared" si="47"/>
        <v>0</v>
      </c>
      <c r="H1480" s="58">
        <f t="shared" si="48"/>
        <v>0</v>
      </c>
      <c r="I1480" s="59"/>
    </row>
    <row r="1481" spans="1:9" x14ac:dyDescent="0.2">
      <c r="A1481" s="72">
        <v>159</v>
      </c>
      <c r="B1481" s="60">
        <f>Obv!C25</f>
        <v>14</v>
      </c>
      <c r="C1481" s="60">
        <f>Obv!D25</f>
        <v>0</v>
      </c>
      <c r="D1481" s="60">
        <v>0</v>
      </c>
      <c r="E1481" s="60">
        <v>0</v>
      </c>
      <c r="F1481" s="60">
        <v>0</v>
      </c>
      <c r="G1481" s="58">
        <f t="shared" si="47"/>
        <v>0</v>
      </c>
      <c r="H1481" s="58">
        <f t="shared" si="48"/>
        <v>0</v>
      </c>
      <c r="I1481" s="59"/>
    </row>
    <row r="1482" spans="1:9" x14ac:dyDescent="0.2">
      <c r="A1482" s="72">
        <v>159</v>
      </c>
      <c r="B1482" s="60">
        <f>Obv!C26</f>
        <v>15</v>
      </c>
      <c r="C1482" s="60">
        <f>Obv!D26</f>
        <v>0</v>
      </c>
      <c r="D1482" s="60">
        <v>0</v>
      </c>
      <c r="E1482" s="60">
        <v>0</v>
      </c>
      <c r="F1482" s="60">
        <v>0</v>
      </c>
      <c r="G1482" s="58">
        <f t="shared" si="47"/>
        <v>0</v>
      </c>
      <c r="H1482" s="58">
        <f t="shared" si="48"/>
        <v>0</v>
      </c>
      <c r="I1482" s="59"/>
    </row>
    <row r="1483" spans="1:9" x14ac:dyDescent="0.2">
      <c r="A1483" s="72">
        <v>159</v>
      </c>
      <c r="B1483" s="60">
        <f>Obv!C27</f>
        <v>16</v>
      </c>
      <c r="C1483" s="60">
        <f>Obv!D27</f>
        <v>0</v>
      </c>
      <c r="D1483" s="60">
        <v>0</v>
      </c>
      <c r="E1483" s="60">
        <v>0</v>
      </c>
      <c r="F1483" s="60">
        <v>0</v>
      </c>
      <c r="G1483" s="58">
        <f t="shared" si="47"/>
        <v>0</v>
      </c>
      <c r="H1483" s="58">
        <f t="shared" si="48"/>
        <v>0</v>
      </c>
      <c r="I1483" s="59"/>
    </row>
    <row r="1484" spans="1:9" x14ac:dyDescent="0.2">
      <c r="A1484" s="72">
        <v>159</v>
      </c>
      <c r="B1484" s="60">
        <f>Obv!C28</f>
        <v>17</v>
      </c>
      <c r="C1484" s="60">
        <f>Obv!D28</f>
        <v>0</v>
      </c>
      <c r="D1484" s="60">
        <v>0</v>
      </c>
      <c r="E1484" s="60">
        <v>0</v>
      </c>
      <c r="F1484" s="60">
        <v>0</v>
      </c>
      <c r="G1484" s="58">
        <f t="shared" si="47"/>
        <v>0</v>
      </c>
      <c r="H1484" s="58">
        <f t="shared" si="48"/>
        <v>0</v>
      </c>
      <c r="I1484" s="59"/>
    </row>
    <row r="1485" spans="1:9" x14ac:dyDescent="0.2">
      <c r="A1485" s="72">
        <v>159</v>
      </c>
      <c r="B1485" s="60">
        <f>Obv!C29</f>
        <v>18</v>
      </c>
      <c r="C1485" s="60">
        <f>Obv!D29</f>
        <v>0</v>
      </c>
      <c r="D1485" s="60">
        <v>0</v>
      </c>
      <c r="E1485" s="60">
        <v>0</v>
      </c>
      <c r="F1485" s="60">
        <v>0</v>
      </c>
      <c r="G1485" s="58">
        <f t="shared" si="47"/>
        <v>0</v>
      </c>
      <c r="H1485" s="58">
        <f t="shared" si="48"/>
        <v>0</v>
      </c>
      <c r="I1485" s="59"/>
    </row>
    <row r="1486" spans="1:9" x14ac:dyDescent="0.2">
      <c r="A1486" s="72">
        <v>159</v>
      </c>
      <c r="B1486" s="60">
        <f>Obv!C30</f>
        <v>19</v>
      </c>
      <c r="C1486" s="60">
        <f>Obv!D30</f>
        <v>4430665</v>
      </c>
      <c r="D1486" s="60">
        <v>0</v>
      </c>
      <c r="E1486" s="60">
        <v>0</v>
      </c>
      <c r="F1486" s="60">
        <v>0</v>
      </c>
      <c r="G1486" s="58">
        <f t="shared" si="47"/>
        <v>84182.634999999995</v>
      </c>
      <c r="H1486" s="58">
        <f t="shared" si="48"/>
        <v>0</v>
      </c>
      <c r="I1486" s="59"/>
    </row>
    <row r="1487" spans="1:9" x14ac:dyDescent="0.2">
      <c r="A1487" s="72">
        <v>159</v>
      </c>
      <c r="B1487" s="60">
        <f>Obv!C31</f>
        <v>20</v>
      </c>
      <c r="C1487" s="60">
        <f>Obv!D31</f>
        <v>0</v>
      </c>
      <c r="D1487" s="60">
        <v>0</v>
      </c>
      <c r="E1487" s="60">
        <v>0</v>
      </c>
      <c r="F1487" s="60">
        <v>0</v>
      </c>
      <c r="G1487" s="58">
        <f t="shared" si="47"/>
        <v>0</v>
      </c>
      <c r="H1487" s="58">
        <f t="shared" si="48"/>
        <v>0</v>
      </c>
      <c r="I1487" s="59"/>
    </row>
    <row r="1488" spans="1:9" x14ac:dyDescent="0.2">
      <c r="A1488" s="72">
        <v>159</v>
      </c>
      <c r="B1488" s="60">
        <f>Obv!C32</f>
        <v>21</v>
      </c>
      <c r="C1488" s="60">
        <f>Obv!D32</f>
        <v>4325778</v>
      </c>
      <c r="D1488" s="60">
        <v>0</v>
      </c>
      <c r="E1488" s="60">
        <v>0</v>
      </c>
      <c r="F1488" s="60">
        <v>0</v>
      </c>
      <c r="G1488" s="58">
        <f t="shared" si="47"/>
        <v>90841.338000000003</v>
      </c>
      <c r="H1488" s="58">
        <f t="shared" si="48"/>
        <v>0</v>
      </c>
      <c r="I1488" s="59"/>
    </row>
    <row r="1489" spans="1:9" x14ac:dyDescent="0.2">
      <c r="A1489" s="72">
        <v>159</v>
      </c>
      <c r="B1489" s="60">
        <f>Obv!C33</f>
        <v>22</v>
      </c>
      <c r="C1489" s="60">
        <f>Obv!D33</f>
        <v>2898077</v>
      </c>
      <c r="D1489" s="60">
        <v>0</v>
      </c>
      <c r="E1489" s="60">
        <v>0</v>
      </c>
      <c r="F1489" s="60">
        <v>0</v>
      </c>
      <c r="G1489" s="58">
        <f t="shared" si="47"/>
        <v>63757.693999999996</v>
      </c>
      <c r="H1489" s="58">
        <f t="shared" si="48"/>
        <v>0</v>
      </c>
      <c r="I1489" s="59"/>
    </row>
    <row r="1490" spans="1:9" x14ac:dyDescent="0.2">
      <c r="A1490" s="72">
        <v>159</v>
      </c>
      <c r="B1490" s="60">
        <f>Obv!C34</f>
        <v>23</v>
      </c>
      <c r="C1490" s="60">
        <f>Obv!D34</f>
        <v>1266368</v>
      </c>
      <c r="D1490" s="60">
        <v>0</v>
      </c>
      <c r="E1490" s="60">
        <v>0</v>
      </c>
      <c r="F1490" s="60">
        <v>0</v>
      </c>
      <c r="G1490" s="58">
        <f t="shared" si="47"/>
        <v>29126.464</v>
      </c>
      <c r="H1490" s="58">
        <f t="shared" si="48"/>
        <v>0</v>
      </c>
      <c r="I1490" s="59"/>
    </row>
    <row r="1491" spans="1:9" x14ac:dyDescent="0.2">
      <c r="A1491" s="72">
        <v>159</v>
      </c>
      <c r="B1491" s="60">
        <f>Obv!C35</f>
        <v>24</v>
      </c>
      <c r="C1491" s="60">
        <f>Obv!D35</f>
        <v>1500</v>
      </c>
      <c r="D1491" s="60">
        <v>0</v>
      </c>
      <c r="E1491" s="60">
        <v>0</v>
      </c>
      <c r="F1491" s="60">
        <v>0</v>
      </c>
      <c r="G1491" s="58">
        <f t="shared" si="47"/>
        <v>36</v>
      </c>
      <c r="H1491" s="58">
        <f t="shared" si="48"/>
        <v>0</v>
      </c>
      <c r="I1491" s="59"/>
    </row>
    <row r="1492" spans="1:9" x14ac:dyDescent="0.2">
      <c r="A1492" s="72">
        <v>159</v>
      </c>
      <c r="B1492" s="60">
        <f>Obv!C36</f>
        <v>25</v>
      </c>
      <c r="C1492" s="60">
        <f>Obv!D36</f>
        <v>0</v>
      </c>
      <c r="D1492" s="60">
        <v>0</v>
      </c>
      <c r="E1492" s="60">
        <v>0</v>
      </c>
      <c r="F1492" s="60">
        <v>0</v>
      </c>
      <c r="G1492" s="58">
        <f t="shared" si="47"/>
        <v>0</v>
      </c>
      <c r="H1492" s="58">
        <f t="shared" si="48"/>
        <v>0</v>
      </c>
      <c r="I1492" s="59"/>
    </row>
    <row r="1493" spans="1:9" x14ac:dyDescent="0.2">
      <c r="A1493" s="72">
        <v>159</v>
      </c>
      <c r="B1493" s="60">
        <f>Obv!C37</f>
        <v>26</v>
      </c>
      <c r="C1493" s="60">
        <f>Obv!D37</f>
        <v>146977</v>
      </c>
      <c r="D1493" s="60">
        <v>0</v>
      </c>
      <c r="E1493" s="60">
        <v>0</v>
      </c>
      <c r="F1493" s="60">
        <v>0</v>
      </c>
      <c r="G1493" s="58">
        <f t="shared" si="47"/>
        <v>3821.402</v>
      </c>
      <c r="H1493" s="58">
        <f t="shared" si="48"/>
        <v>0</v>
      </c>
      <c r="I1493" s="59"/>
    </row>
    <row r="1494" spans="1:9" x14ac:dyDescent="0.2">
      <c r="A1494" s="72">
        <v>159</v>
      </c>
      <c r="B1494" s="60">
        <f>Obv!C38</f>
        <v>27</v>
      </c>
      <c r="C1494" s="60">
        <f>Obv!D38</f>
        <v>0</v>
      </c>
      <c r="D1494" s="60">
        <v>0</v>
      </c>
      <c r="E1494" s="60">
        <v>0</v>
      </c>
      <c r="F1494" s="60">
        <v>0</v>
      </c>
      <c r="G1494" s="58">
        <f t="shared" si="47"/>
        <v>0</v>
      </c>
      <c r="H1494" s="58">
        <f t="shared" si="48"/>
        <v>0</v>
      </c>
      <c r="I1494" s="59"/>
    </row>
    <row r="1495" spans="1:9" x14ac:dyDescent="0.2">
      <c r="A1495" s="72">
        <v>159</v>
      </c>
      <c r="B1495" s="60">
        <f>Obv!C39</f>
        <v>28</v>
      </c>
      <c r="C1495" s="60">
        <f>Obv!D39</f>
        <v>12856</v>
      </c>
      <c r="D1495" s="60">
        <v>0</v>
      </c>
      <c r="E1495" s="60">
        <v>0</v>
      </c>
      <c r="F1495" s="60">
        <v>0</v>
      </c>
      <c r="G1495" s="58">
        <f t="shared" si="47"/>
        <v>359.96800000000002</v>
      </c>
      <c r="H1495" s="58">
        <f t="shared" si="48"/>
        <v>0</v>
      </c>
      <c r="I1495" s="59"/>
    </row>
    <row r="1496" spans="1:9" x14ac:dyDescent="0.2">
      <c r="A1496" s="72">
        <v>159</v>
      </c>
      <c r="B1496" s="60">
        <f>Obv!C40</f>
        <v>29</v>
      </c>
      <c r="C1496" s="60">
        <f>Obv!D40</f>
        <v>104887</v>
      </c>
      <c r="D1496" s="60">
        <v>0</v>
      </c>
      <c r="E1496" s="60">
        <v>0</v>
      </c>
      <c r="F1496" s="60">
        <v>0</v>
      </c>
      <c r="G1496" s="58">
        <f t="shared" si="47"/>
        <v>3041.723</v>
      </c>
      <c r="H1496" s="58">
        <f t="shared" si="48"/>
        <v>0</v>
      </c>
      <c r="I1496" s="59"/>
    </row>
    <row r="1497" spans="1:9" x14ac:dyDescent="0.2">
      <c r="A1497" s="72">
        <v>159</v>
      </c>
      <c r="B1497" s="60">
        <f>Obv!C41</f>
        <v>30</v>
      </c>
      <c r="C1497" s="60">
        <f>Obv!D41</f>
        <v>0</v>
      </c>
      <c r="D1497" s="60">
        <v>0</v>
      </c>
      <c r="E1497" s="60">
        <v>0</v>
      </c>
      <c r="F1497" s="60">
        <v>0</v>
      </c>
      <c r="G1497" s="58">
        <f t="shared" si="47"/>
        <v>0</v>
      </c>
      <c r="H1497" s="58">
        <f t="shared" si="48"/>
        <v>0</v>
      </c>
      <c r="I1497" s="59"/>
    </row>
    <row r="1498" spans="1:9" x14ac:dyDescent="0.2">
      <c r="A1498" s="72">
        <v>159</v>
      </c>
      <c r="B1498" s="60">
        <f>Obv!C42</f>
        <v>31</v>
      </c>
      <c r="C1498" s="60">
        <f>Obv!D42</f>
        <v>0</v>
      </c>
      <c r="D1498" s="60">
        <v>0</v>
      </c>
      <c r="E1498" s="60">
        <v>0</v>
      </c>
      <c r="F1498" s="60">
        <v>0</v>
      </c>
      <c r="G1498" s="58">
        <f t="shared" si="47"/>
        <v>0</v>
      </c>
      <c r="H1498" s="58">
        <f t="shared" si="48"/>
        <v>0</v>
      </c>
      <c r="I1498" s="59"/>
    </row>
    <row r="1499" spans="1:9" x14ac:dyDescent="0.2">
      <c r="A1499" s="72">
        <v>159</v>
      </c>
      <c r="B1499" s="60">
        <f>Obv!C43</f>
        <v>32</v>
      </c>
      <c r="C1499" s="60">
        <f>Obv!D43</f>
        <v>0</v>
      </c>
      <c r="D1499" s="60">
        <v>0</v>
      </c>
      <c r="E1499" s="60">
        <v>0</v>
      </c>
      <c r="F1499" s="60">
        <v>0</v>
      </c>
      <c r="G1499" s="58">
        <f t="shared" si="47"/>
        <v>0</v>
      </c>
      <c r="H1499" s="58">
        <f t="shared" si="48"/>
        <v>0</v>
      </c>
      <c r="I1499" s="59"/>
    </row>
    <row r="1500" spans="1:9" x14ac:dyDescent="0.2">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
      <c r="A1501" s="72">
        <v>159</v>
      </c>
      <c r="B1501" s="60">
        <f>Obv!C45</f>
        <v>34</v>
      </c>
      <c r="C1501" s="60">
        <f>Obv!D45</f>
        <v>0</v>
      </c>
      <c r="D1501" s="60">
        <v>0</v>
      </c>
      <c r="E1501" s="60">
        <v>0</v>
      </c>
      <c r="F1501" s="60">
        <v>0</v>
      </c>
      <c r="G1501" s="58">
        <f t="shared" si="49"/>
        <v>0</v>
      </c>
      <c r="H1501" s="58">
        <f t="shared" si="50"/>
        <v>0</v>
      </c>
      <c r="I1501" s="59"/>
    </row>
    <row r="1502" spans="1:9" x14ac:dyDescent="0.2">
      <c r="A1502" s="72">
        <v>159</v>
      </c>
      <c r="B1502" s="60">
        <f>Obv!C46</f>
        <v>35</v>
      </c>
      <c r="C1502" s="60">
        <f>Obv!D46</f>
        <v>0</v>
      </c>
      <c r="D1502" s="60">
        <v>0</v>
      </c>
      <c r="E1502" s="60">
        <v>0</v>
      </c>
      <c r="F1502" s="60">
        <v>0</v>
      </c>
      <c r="G1502" s="58">
        <f t="shared" si="49"/>
        <v>0</v>
      </c>
      <c r="H1502" s="58">
        <f t="shared" si="50"/>
        <v>0</v>
      </c>
      <c r="I1502" s="59"/>
    </row>
    <row r="1503" spans="1:9" x14ac:dyDescent="0.2">
      <c r="A1503" s="72">
        <v>159</v>
      </c>
      <c r="B1503" s="60">
        <f>Obv!C47</f>
        <v>36</v>
      </c>
      <c r="C1503" s="60">
        <f>Obv!D47</f>
        <v>338677</v>
      </c>
      <c r="D1503" s="60">
        <v>0</v>
      </c>
      <c r="E1503" s="60">
        <v>0</v>
      </c>
      <c r="F1503" s="60">
        <v>0</v>
      </c>
      <c r="G1503" s="58">
        <f t="shared" si="49"/>
        <v>12192.371999999999</v>
      </c>
      <c r="H1503" s="58">
        <f t="shared" si="50"/>
        <v>0</v>
      </c>
      <c r="I1503" s="59"/>
    </row>
    <row r="1504" spans="1:9" x14ac:dyDescent="0.2">
      <c r="A1504" s="72">
        <v>159</v>
      </c>
      <c r="B1504" s="60">
        <f>Obv!C48</f>
        <v>37</v>
      </c>
      <c r="C1504" s="60">
        <f>Obv!D48</f>
        <v>3636</v>
      </c>
      <c r="D1504" s="60">
        <v>0</v>
      </c>
      <c r="E1504" s="60">
        <v>0</v>
      </c>
      <c r="F1504" s="60">
        <v>0</v>
      </c>
      <c r="G1504" s="58">
        <f t="shared" si="49"/>
        <v>134.53199999999998</v>
      </c>
      <c r="H1504" s="58">
        <f t="shared" si="50"/>
        <v>0</v>
      </c>
      <c r="I1504" s="59"/>
    </row>
    <row r="1505" spans="1:9" x14ac:dyDescent="0.2">
      <c r="A1505" s="72">
        <v>159</v>
      </c>
      <c r="B1505" s="60">
        <f>Obv!C49</f>
        <v>38</v>
      </c>
      <c r="C1505" s="60">
        <f>Obv!D49</f>
        <v>0</v>
      </c>
      <c r="D1505" s="60">
        <v>0</v>
      </c>
      <c r="E1505" s="60">
        <v>0</v>
      </c>
      <c r="F1505" s="60">
        <v>0</v>
      </c>
      <c r="G1505" s="58">
        <f t="shared" si="49"/>
        <v>0</v>
      </c>
      <c r="H1505" s="58">
        <f t="shared" si="50"/>
        <v>0</v>
      </c>
      <c r="I1505" s="59"/>
    </row>
    <row r="1506" spans="1:9" x14ac:dyDescent="0.2">
      <c r="A1506" s="72">
        <v>159</v>
      </c>
      <c r="B1506" s="60">
        <f>Obv!C50</f>
        <v>39</v>
      </c>
      <c r="C1506" s="60">
        <f>Obv!D50</f>
        <v>0</v>
      </c>
      <c r="D1506" s="60">
        <v>0</v>
      </c>
      <c r="E1506" s="60">
        <v>0</v>
      </c>
      <c r="F1506" s="60">
        <v>0</v>
      </c>
      <c r="G1506" s="58">
        <f t="shared" si="49"/>
        <v>0</v>
      </c>
      <c r="H1506" s="58">
        <f t="shared" si="50"/>
        <v>0</v>
      </c>
      <c r="I1506" s="59"/>
    </row>
    <row r="1507" spans="1:9" x14ac:dyDescent="0.2">
      <c r="A1507" s="72">
        <v>159</v>
      </c>
      <c r="B1507" s="60">
        <f>Obv!C51</f>
        <v>40</v>
      </c>
      <c r="C1507" s="60">
        <f>Obv!D51</f>
        <v>0</v>
      </c>
      <c r="D1507" s="60">
        <v>0</v>
      </c>
      <c r="E1507" s="60">
        <v>0</v>
      </c>
      <c r="F1507" s="60">
        <v>0</v>
      </c>
      <c r="G1507" s="58">
        <f t="shared" si="49"/>
        <v>0</v>
      </c>
      <c r="H1507" s="58">
        <f t="shared" si="50"/>
        <v>0</v>
      </c>
      <c r="I1507" s="59"/>
    </row>
    <row r="1508" spans="1:9" x14ac:dyDescent="0.2">
      <c r="A1508" s="72">
        <v>159</v>
      </c>
      <c r="B1508" s="60">
        <f>Obv!C52</f>
        <v>41</v>
      </c>
      <c r="C1508" s="60">
        <f>Obv!D52</f>
        <v>0</v>
      </c>
      <c r="D1508" s="60">
        <v>0</v>
      </c>
      <c r="E1508" s="60">
        <v>0</v>
      </c>
      <c r="F1508" s="60">
        <v>0</v>
      </c>
      <c r="G1508" s="58">
        <f t="shared" si="49"/>
        <v>0</v>
      </c>
      <c r="H1508" s="58">
        <f t="shared" si="50"/>
        <v>0</v>
      </c>
      <c r="I1508" s="59"/>
    </row>
    <row r="1509" spans="1:9" x14ac:dyDescent="0.2">
      <c r="A1509" s="72">
        <v>159</v>
      </c>
      <c r="B1509" s="60">
        <f>Obv!C53</f>
        <v>42</v>
      </c>
      <c r="C1509" s="60">
        <f>Obv!D53</f>
        <v>0</v>
      </c>
      <c r="D1509" s="60">
        <v>0</v>
      </c>
      <c r="E1509" s="60">
        <v>0</v>
      </c>
      <c r="F1509" s="60">
        <v>0</v>
      </c>
      <c r="G1509" s="58">
        <f t="shared" si="49"/>
        <v>0</v>
      </c>
      <c r="H1509" s="58">
        <f t="shared" si="50"/>
        <v>0</v>
      </c>
      <c r="I1509" s="59"/>
    </row>
    <row r="1510" spans="1:9" x14ac:dyDescent="0.2">
      <c r="A1510" s="72">
        <v>159</v>
      </c>
      <c r="B1510" s="60">
        <f>Obv!C54</f>
        <v>43</v>
      </c>
      <c r="C1510" s="60">
        <f>Obv!D54</f>
        <v>3636</v>
      </c>
      <c r="D1510" s="60">
        <v>0</v>
      </c>
      <c r="E1510" s="60">
        <v>0</v>
      </c>
      <c r="F1510" s="60">
        <v>0</v>
      </c>
      <c r="G1510" s="58">
        <f t="shared" si="49"/>
        <v>156.34799999999998</v>
      </c>
      <c r="H1510" s="58">
        <f t="shared" si="50"/>
        <v>0</v>
      </c>
      <c r="I1510" s="59"/>
    </row>
    <row r="1511" spans="1:9" x14ac:dyDescent="0.2">
      <c r="A1511" s="72">
        <v>159</v>
      </c>
      <c r="B1511" s="60">
        <f>Obv!C55</f>
        <v>44</v>
      </c>
      <c r="C1511" s="60">
        <f>Obv!D55</f>
        <v>0</v>
      </c>
      <c r="D1511" s="60">
        <v>0</v>
      </c>
      <c r="E1511" s="60">
        <v>0</v>
      </c>
      <c r="F1511" s="60">
        <v>0</v>
      </c>
      <c r="G1511" s="58">
        <f t="shared" si="49"/>
        <v>0</v>
      </c>
      <c r="H1511" s="58">
        <f t="shared" si="50"/>
        <v>0</v>
      </c>
      <c r="I1511" s="59"/>
    </row>
    <row r="1512" spans="1:9" x14ac:dyDescent="0.2">
      <c r="A1512" s="72">
        <v>159</v>
      </c>
      <c r="B1512" s="60">
        <f>Obv!C56</f>
        <v>45</v>
      </c>
      <c r="C1512" s="60">
        <f>Obv!D56</f>
        <v>0</v>
      </c>
      <c r="D1512" s="60">
        <v>0</v>
      </c>
      <c r="E1512" s="60">
        <v>0</v>
      </c>
      <c r="F1512" s="60">
        <v>0</v>
      </c>
      <c r="G1512" s="58">
        <f t="shared" si="49"/>
        <v>0</v>
      </c>
      <c r="H1512" s="58">
        <f t="shared" si="50"/>
        <v>0</v>
      </c>
      <c r="I1512" s="59"/>
    </row>
    <row r="1513" spans="1:9" x14ac:dyDescent="0.2">
      <c r="A1513" s="72">
        <v>159</v>
      </c>
      <c r="B1513" s="60">
        <f>Obv!C57</f>
        <v>46</v>
      </c>
      <c r="C1513" s="60">
        <f>Obv!D57</f>
        <v>0</v>
      </c>
      <c r="D1513" s="60">
        <v>0</v>
      </c>
      <c r="E1513" s="60">
        <v>0</v>
      </c>
      <c r="F1513" s="60">
        <v>0</v>
      </c>
      <c r="G1513" s="58">
        <f t="shared" si="49"/>
        <v>0</v>
      </c>
      <c r="H1513" s="58">
        <f t="shared" si="50"/>
        <v>0</v>
      </c>
      <c r="I1513" s="59"/>
    </row>
    <row r="1514" spans="1:9" x14ac:dyDescent="0.2">
      <c r="A1514" s="72">
        <v>159</v>
      </c>
      <c r="B1514" s="60">
        <f>Obv!C58</f>
        <v>47</v>
      </c>
      <c r="C1514" s="60">
        <f>Obv!D58</f>
        <v>0</v>
      </c>
      <c r="D1514" s="60">
        <v>0</v>
      </c>
      <c r="E1514" s="60">
        <v>0</v>
      </c>
      <c r="F1514" s="60">
        <v>0</v>
      </c>
      <c r="G1514" s="58">
        <f t="shared" si="49"/>
        <v>0</v>
      </c>
      <c r="H1514" s="58">
        <f t="shared" si="50"/>
        <v>0</v>
      </c>
      <c r="I1514" s="59"/>
    </row>
    <row r="1515" spans="1:9" x14ac:dyDescent="0.2">
      <c r="A1515" s="72">
        <v>159</v>
      </c>
      <c r="B1515" s="60">
        <f>Obv!C59</f>
        <v>48</v>
      </c>
      <c r="C1515" s="60">
        <f>Obv!D59</f>
        <v>0</v>
      </c>
      <c r="D1515" s="60">
        <v>0</v>
      </c>
      <c r="E1515" s="60">
        <v>0</v>
      </c>
      <c r="F1515" s="60">
        <v>0</v>
      </c>
      <c r="G1515" s="58">
        <f t="shared" si="49"/>
        <v>0</v>
      </c>
      <c r="H1515" s="58">
        <f t="shared" si="50"/>
        <v>0</v>
      </c>
      <c r="I1515" s="59"/>
    </row>
    <row r="1516" spans="1:9" x14ac:dyDescent="0.2">
      <c r="A1516" s="72">
        <v>159</v>
      </c>
      <c r="B1516" s="60">
        <f>Obv!C60</f>
        <v>49</v>
      </c>
      <c r="C1516" s="60">
        <f>Obv!D60</f>
        <v>3636</v>
      </c>
      <c r="D1516" s="60">
        <v>0</v>
      </c>
      <c r="E1516" s="60">
        <v>0</v>
      </c>
      <c r="F1516" s="60">
        <v>0</v>
      </c>
      <c r="G1516" s="58">
        <f t="shared" si="49"/>
        <v>178.16400000000002</v>
      </c>
      <c r="H1516" s="58">
        <f t="shared" si="50"/>
        <v>0</v>
      </c>
      <c r="I1516" s="59"/>
    </row>
    <row r="1517" spans="1:9" x14ac:dyDescent="0.2">
      <c r="A1517" s="72">
        <v>159</v>
      </c>
      <c r="B1517" s="60">
        <f>Obv!C61</f>
        <v>50</v>
      </c>
      <c r="C1517" s="60">
        <f>Obv!D61</f>
        <v>0</v>
      </c>
      <c r="D1517" s="60">
        <v>0</v>
      </c>
      <c r="E1517" s="60">
        <v>0</v>
      </c>
      <c r="F1517" s="60">
        <v>0</v>
      </c>
      <c r="G1517" s="58">
        <f t="shared" si="49"/>
        <v>0</v>
      </c>
      <c r="H1517" s="58">
        <f t="shared" si="50"/>
        <v>0</v>
      </c>
      <c r="I1517" s="59"/>
    </row>
    <row r="1518" spans="1:9" x14ac:dyDescent="0.2">
      <c r="A1518" s="72">
        <v>159</v>
      </c>
      <c r="B1518" s="60">
        <f>Obv!C62</f>
        <v>51</v>
      </c>
      <c r="C1518" s="60">
        <f>Obv!D62</f>
        <v>3636</v>
      </c>
      <c r="D1518" s="60">
        <v>0</v>
      </c>
      <c r="E1518" s="60">
        <v>0</v>
      </c>
      <c r="F1518" s="60">
        <v>0</v>
      </c>
      <c r="G1518" s="58">
        <f t="shared" si="49"/>
        <v>185.43599999999998</v>
      </c>
      <c r="H1518" s="58">
        <f t="shared" si="50"/>
        <v>0</v>
      </c>
      <c r="I1518" s="59"/>
    </row>
    <row r="1519" spans="1:9" x14ac:dyDescent="0.2">
      <c r="A1519" s="72">
        <v>159</v>
      </c>
      <c r="B1519" s="60">
        <f>Obv!C63</f>
        <v>52</v>
      </c>
      <c r="C1519" s="60">
        <f>Obv!D63</f>
        <v>0</v>
      </c>
      <c r="D1519" s="60">
        <v>0</v>
      </c>
      <c r="E1519" s="60">
        <v>0</v>
      </c>
      <c r="F1519" s="60">
        <v>0</v>
      </c>
      <c r="G1519" s="58">
        <f t="shared" si="49"/>
        <v>0</v>
      </c>
      <c r="H1519" s="58">
        <f t="shared" si="50"/>
        <v>0</v>
      </c>
      <c r="I1519" s="59"/>
    </row>
    <row r="1520" spans="1:9" x14ac:dyDescent="0.2">
      <c r="A1520" s="72">
        <v>159</v>
      </c>
      <c r="B1520" s="60">
        <f>Obv!C64</f>
        <v>53</v>
      </c>
      <c r="C1520" s="60">
        <f>Obv!D64</f>
        <v>0</v>
      </c>
      <c r="D1520" s="60">
        <v>0</v>
      </c>
      <c r="E1520" s="60">
        <v>0</v>
      </c>
      <c r="F1520" s="60">
        <v>0</v>
      </c>
      <c r="G1520" s="58">
        <f t="shared" si="49"/>
        <v>0</v>
      </c>
      <c r="H1520" s="58">
        <f t="shared" si="50"/>
        <v>0</v>
      </c>
      <c r="I1520" s="59"/>
    </row>
    <row r="1521" spans="1:9" x14ac:dyDescent="0.2">
      <c r="A1521" s="72">
        <v>159</v>
      </c>
      <c r="B1521" s="60">
        <f>Obv!C65</f>
        <v>54</v>
      </c>
      <c r="C1521" s="60">
        <f>Obv!D65</f>
        <v>0</v>
      </c>
      <c r="D1521" s="60">
        <v>0</v>
      </c>
      <c r="E1521" s="60">
        <v>0</v>
      </c>
      <c r="F1521" s="60">
        <v>0</v>
      </c>
      <c r="G1521" s="58">
        <f t="shared" si="49"/>
        <v>0</v>
      </c>
      <c r="H1521" s="58">
        <f t="shared" si="50"/>
        <v>0</v>
      </c>
      <c r="I1521" s="59"/>
    </row>
    <row r="1522" spans="1:9" x14ac:dyDescent="0.2">
      <c r="A1522" s="72">
        <v>159</v>
      </c>
      <c r="B1522" s="60">
        <f>Obv!C66</f>
        <v>55</v>
      </c>
      <c r="C1522" s="60">
        <f>Obv!D66</f>
        <v>0</v>
      </c>
      <c r="D1522" s="60">
        <v>0</v>
      </c>
      <c r="E1522" s="60">
        <v>0</v>
      </c>
      <c r="F1522" s="60">
        <v>0</v>
      </c>
      <c r="G1522" s="58">
        <f t="shared" si="49"/>
        <v>0</v>
      </c>
      <c r="H1522" s="58">
        <f t="shared" si="50"/>
        <v>0</v>
      </c>
      <c r="I1522" s="59"/>
    </row>
    <row r="1523" spans="1:9" x14ac:dyDescent="0.2">
      <c r="A1523" s="72">
        <v>159</v>
      </c>
      <c r="B1523" s="60">
        <f>Obv!C67</f>
        <v>56</v>
      </c>
      <c r="C1523" s="60">
        <f>Obv!D67</f>
        <v>0</v>
      </c>
      <c r="D1523" s="60">
        <v>0</v>
      </c>
      <c r="E1523" s="60">
        <v>0</v>
      </c>
      <c r="F1523" s="60">
        <v>0</v>
      </c>
      <c r="G1523" s="58">
        <f t="shared" si="49"/>
        <v>0</v>
      </c>
      <c r="H1523" s="58">
        <f t="shared" si="50"/>
        <v>0</v>
      </c>
      <c r="I1523" s="59"/>
    </row>
    <row r="1524" spans="1:9" x14ac:dyDescent="0.2">
      <c r="A1524" s="72">
        <v>159</v>
      </c>
      <c r="B1524" s="60">
        <f>Obv!C68</f>
        <v>57</v>
      </c>
      <c r="C1524" s="60">
        <f>Obv!D68</f>
        <v>0</v>
      </c>
      <c r="D1524" s="60">
        <v>0</v>
      </c>
      <c r="E1524" s="60">
        <v>0</v>
      </c>
      <c r="F1524" s="60">
        <v>0</v>
      </c>
      <c r="G1524" s="58">
        <f t="shared" si="49"/>
        <v>0</v>
      </c>
      <c r="H1524" s="58">
        <f t="shared" si="50"/>
        <v>0</v>
      </c>
      <c r="I1524" s="59"/>
    </row>
    <row r="1525" spans="1:9" x14ac:dyDescent="0.2">
      <c r="A1525" s="72">
        <v>159</v>
      </c>
      <c r="B1525" s="60">
        <f>Obv!C69</f>
        <v>58</v>
      </c>
      <c r="C1525" s="60">
        <f>Obv!D69</f>
        <v>0</v>
      </c>
      <c r="D1525" s="60">
        <v>0</v>
      </c>
      <c r="E1525" s="60">
        <v>0</v>
      </c>
      <c r="F1525" s="60">
        <v>0</v>
      </c>
      <c r="G1525" s="58">
        <f t="shared" si="49"/>
        <v>0</v>
      </c>
      <c r="H1525" s="58">
        <f t="shared" si="50"/>
        <v>0</v>
      </c>
      <c r="I1525" s="59"/>
    </row>
    <row r="1526" spans="1:9" x14ac:dyDescent="0.2">
      <c r="A1526" s="72">
        <v>159</v>
      </c>
      <c r="B1526" s="60">
        <f>Obv!C70</f>
        <v>59</v>
      </c>
      <c r="C1526" s="60">
        <f>Obv!D70</f>
        <v>0</v>
      </c>
      <c r="D1526" s="60">
        <v>0</v>
      </c>
      <c r="E1526" s="60">
        <v>0</v>
      </c>
      <c r="F1526" s="60">
        <v>0</v>
      </c>
      <c r="G1526" s="58">
        <f t="shared" si="49"/>
        <v>0</v>
      </c>
      <c r="H1526" s="58">
        <f t="shared" si="50"/>
        <v>0</v>
      </c>
      <c r="I1526" s="59"/>
    </row>
    <row r="1527" spans="1:9" x14ac:dyDescent="0.2">
      <c r="A1527" s="72">
        <v>159</v>
      </c>
      <c r="B1527" s="60">
        <f>Obv!C71</f>
        <v>60</v>
      </c>
      <c r="C1527" s="60">
        <f>Obv!D71</f>
        <v>0</v>
      </c>
      <c r="D1527" s="60">
        <v>0</v>
      </c>
      <c r="E1527" s="60">
        <v>0</v>
      </c>
      <c r="F1527" s="60">
        <v>0</v>
      </c>
      <c r="G1527" s="58">
        <f t="shared" si="49"/>
        <v>0</v>
      </c>
      <c r="H1527" s="58">
        <f t="shared" si="50"/>
        <v>0</v>
      </c>
      <c r="I1527" s="59"/>
    </row>
    <row r="1528" spans="1:9" x14ac:dyDescent="0.2">
      <c r="A1528" s="72">
        <v>159</v>
      </c>
      <c r="B1528" s="60">
        <f>Obv!C72</f>
        <v>61</v>
      </c>
      <c r="C1528" s="60">
        <f>Obv!D72</f>
        <v>0</v>
      </c>
      <c r="D1528" s="60">
        <v>0</v>
      </c>
      <c r="E1528" s="60">
        <v>0</v>
      </c>
      <c r="F1528" s="60">
        <v>0</v>
      </c>
      <c r="G1528" s="58">
        <f t="shared" si="49"/>
        <v>0</v>
      </c>
      <c r="H1528" s="58">
        <f t="shared" si="50"/>
        <v>0</v>
      </c>
      <c r="I1528" s="59"/>
    </row>
    <row r="1529" spans="1:9" x14ac:dyDescent="0.2">
      <c r="A1529" s="72">
        <v>159</v>
      </c>
      <c r="B1529" s="60">
        <f>Obv!C73</f>
        <v>62</v>
      </c>
      <c r="C1529" s="60">
        <f>Obv!D73</f>
        <v>0</v>
      </c>
      <c r="D1529" s="60">
        <v>0</v>
      </c>
      <c r="E1529" s="60">
        <v>0</v>
      </c>
      <c r="F1529" s="60">
        <v>0</v>
      </c>
      <c r="G1529" s="58">
        <f t="shared" si="49"/>
        <v>0</v>
      </c>
      <c r="H1529" s="58">
        <f t="shared" si="50"/>
        <v>0</v>
      </c>
      <c r="I1529" s="59"/>
    </row>
    <row r="1530" spans="1:9" x14ac:dyDescent="0.2">
      <c r="A1530" s="72">
        <v>159</v>
      </c>
      <c r="B1530" s="60">
        <f>Obv!C74</f>
        <v>63</v>
      </c>
      <c r="C1530" s="60">
        <f>Obv!D74</f>
        <v>0</v>
      </c>
      <c r="D1530" s="60">
        <v>0</v>
      </c>
      <c r="E1530" s="60">
        <v>0</v>
      </c>
      <c r="F1530" s="60">
        <v>0</v>
      </c>
      <c r="G1530" s="58">
        <f t="shared" si="49"/>
        <v>0</v>
      </c>
      <c r="H1530" s="58">
        <f t="shared" si="50"/>
        <v>0</v>
      </c>
      <c r="I1530" s="59"/>
    </row>
    <row r="1531" spans="1:9" x14ac:dyDescent="0.2">
      <c r="A1531" s="72">
        <v>159</v>
      </c>
      <c r="B1531" s="60">
        <f>Obv!C75</f>
        <v>64</v>
      </c>
      <c r="C1531" s="60">
        <f>Obv!D75</f>
        <v>0</v>
      </c>
      <c r="D1531" s="60">
        <v>0</v>
      </c>
      <c r="E1531" s="60">
        <v>0</v>
      </c>
      <c r="F1531" s="60">
        <v>0</v>
      </c>
      <c r="G1531" s="58">
        <f t="shared" si="49"/>
        <v>0</v>
      </c>
      <c r="H1531" s="58">
        <f t="shared" si="50"/>
        <v>0</v>
      </c>
      <c r="I1531" s="59"/>
    </row>
    <row r="1532" spans="1:9" x14ac:dyDescent="0.2">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
      <c r="A1533" s="72">
        <v>159</v>
      </c>
      <c r="B1533" s="60">
        <f>Obv!C77</f>
        <v>66</v>
      </c>
      <c r="C1533" s="60">
        <f>Obv!D77</f>
        <v>0</v>
      </c>
      <c r="D1533" s="60">
        <v>0</v>
      </c>
      <c r="E1533" s="60">
        <v>0</v>
      </c>
      <c r="F1533" s="60">
        <v>0</v>
      </c>
      <c r="G1533" s="58">
        <f t="shared" si="51"/>
        <v>0</v>
      </c>
      <c r="H1533" s="58">
        <f t="shared" si="52"/>
        <v>0</v>
      </c>
      <c r="I1533" s="59"/>
    </row>
    <row r="1534" spans="1:9" x14ac:dyDescent="0.2">
      <c r="A1534" s="72">
        <v>159</v>
      </c>
      <c r="B1534" s="60">
        <f>Obv!C78</f>
        <v>67</v>
      </c>
      <c r="C1534" s="60">
        <f>Obv!D78</f>
        <v>0</v>
      </c>
      <c r="D1534" s="60">
        <v>0</v>
      </c>
      <c r="E1534" s="60">
        <v>0</v>
      </c>
      <c r="F1534" s="60">
        <v>0</v>
      </c>
      <c r="G1534" s="58">
        <f t="shared" si="51"/>
        <v>0</v>
      </c>
      <c r="H1534" s="58">
        <f t="shared" si="52"/>
        <v>0</v>
      </c>
      <c r="I1534" s="59"/>
    </row>
    <row r="1535" spans="1:9" x14ac:dyDescent="0.2">
      <c r="A1535" s="72">
        <v>159</v>
      </c>
      <c r="B1535" s="60">
        <f>Obv!C79</f>
        <v>68</v>
      </c>
      <c r="C1535" s="60">
        <f>Obv!D79</f>
        <v>0</v>
      </c>
      <c r="D1535" s="60">
        <v>0</v>
      </c>
      <c r="E1535" s="60">
        <v>0</v>
      </c>
      <c r="F1535" s="60">
        <v>0</v>
      </c>
      <c r="G1535" s="58">
        <f t="shared" si="51"/>
        <v>0</v>
      </c>
      <c r="H1535" s="58">
        <f t="shared" si="52"/>
        <v>0</v>
      </c>
      <c r="I1535" s="59"/>
    </row>
    <row r="1536" spans="1:9" x14ac:dyDescent="0.2">
      <c r="A1536" s="72">
        <v>159</v>
      </c>
      <c r="B1536" s="60">
        <f>Obv!C80</f>
        <v>69</v>
      </c>
      <c r="C1536" s="60">
        <f>Obv!D80</f>
        <v>0</v>
      </c>
      <c r="D1536" s="60">
        <v>0</v>
      </c>
      <c r="E1536" s="60">
        <v>0</v>
      </c>
      <c r="F1536" s="60">
        <v>0</v>
      </c>
      <c r="G1536" s="58">
        <f t="shared" si="51"/>
        <v>0</v>
      </c>
      <c r="H1536" s="58">
        <f t="shared" si="52"/>
        <v>0</v>
      </c>
      <c r="I1536" s="59"/>
    </row>
    <row r="1537" spans="1:9" x14ac:dyDescent="0.2">
      <c r="A1537" s="72">
        <v>159</v>
      </c>
      <c r="B1537" s="60">
        <f>Obv!C81</f>
        <v>70</v>
      </c>
      <c r="C1537" s="60">
        <f>Obv!D81</f>
        <v>0</v>
      </c>
      <c r="D1537" s="60">
        <v>0</v>
      </c>
      <c r="E1537" s="60">
        <v>0</v>
      </c>
      <c r="F1537" s="60">
        <v>0</v>
      </c>
      <c r="G1537" s="58">
        <f t="shared" si="51"/>
        <v>0</v>
      </c>
      <c r="H1537" s="58">
        <f t="shared" si="52"/>
        <v>0</v>
      </c>
      <c r="I1537" s="59"/>
    </row>
    <row r="1538" spans="1:9" x14ac:dyDescent="0.2">
      <c r="A1538" s="72">
        <v>159</v>
      </c>
      <c r="B1538" s="60">
        <f>Obv!C82</f>
        <v>71</v>
      </c>
      <c r="C1538" s="60">
        <f>Obv!D82</f>
        <v>0</v>
      </c>
      <c r="D1538" s="60">
        <v>0</v>
      </c>
      <c r="E1538" s="60">
        <v>0</v>
      </c>
      <c r="F1538" s="60">
        <v>0</v>
      </c>
      <c r="G1538" s="58">
        <f t="shared" si="51"/>
        <v>0</v>
      </c>
      <c r="H1538" s="58">
        <f t="shared" si="52"/>
        <v>0</v>
      </c>
      <c r="I1538" s="59"/>
    </row>
    <row r="1539" spans="1:9" x14ac:dyDescent="0.2">
      <c r="A1539" s="72">
        <v>159</v>
      </c>
      <c r="B1539" s="60">
        <f>Obv!C83</f>
        <v>72</v>
      </c>
      <c r="C1539" s="60">
        <f>Obv!D83</f>
        <v>0</v>
      </c>
      <c r="D1539" s="60">
        <v>0</v>
      </c>
      <c r="E1539" s="60">
        <v>0</v>
      </c>
      <c r="F1539" s="60">
        <v>0</v>
      </c>
      <c r="G1539" s="58">
        <f t="shared" si="51"/>
        <v>0</v>
      </c>
      <c r="H1539" s="58">
        <f t="shared" si="52"/>
        <v>0</v>
      </c>
      <c r="I1539" s="59"/>
    </row>
    <row r="1540" spans="1:9" x14ac:dyDescent="0.2">
      <c r="A1540" s="72">
        <v>159</v>
      </c>
      <c r="B1540" s="60">
        <f>Obv!C84</f>
        <v>73</v>
      </c>
      <c r="C1540" s="60">
        <f>Obv!D84</f>
        <v>0</v>
      </c>
      <c r="D1540" s="60">
        <v>0</v>
      </c>
      <c r="E1540" s="60">
        <v>0</v>
      </c>
      <c r="F1540" s="60">
        <v>0</v>
      </c>
      <c r="G1540" s="58">
        <f t="shared" si="51"/>
        <v>0</v>
      </c>
      <c r="H1540" s="58">
        <f t="shared" si="52"/>
        <v>0</v>
      </c>
      <c r="I1540" s="59"/>
    </row>
    <row r="1541" spans="1:9" x14ac:dyDescent="0.2">
      <c r="A1541" s="72">
        <v>159</v>
      </c>
      <c r="B1541" s="60">
        <f>Obv!C85</f>
        <v>74</v>
      </c>
      <c r="C1541" s="60">
        <f>Obv!D85</f>
        <v>0</v>
      </c>
      <c r="D1541" s="60">
        <v>0</v>
      </c>
      <c r="E1541" s="60">
        <v>0</v>
      </c>
      <c r="F1541" s="60">
        <v>0</v>
      </c>
      <c r="G1541" s="58">
        <f t="shared" si="51"/>
        <v>0</v>
      </c>
      <c r="H1541" s="58">
        <f t="shared" si="52"/>
        <v>0</v>
      </c>
      <c r="I1541" s="59"/>
    </row>
    <row r="1542" spans="1:9" x14ac:dyDescent="0.2">
      <c r="A1542" s="72">
        <v>159</v>
      </c>
      <c r="B1542" s="60">
        <f>Obv!C86</f>
        <v>75</v>
      </c>
      <c r="C1542" s="60">
        <f>Obv!D86</f>
        <v>0</v>
      </c>
      <c r="D1542" s="60">
        <v>0</v>
      </c>
      <c r="E1542" s="60">
        <v>0</v>
      </c>
      <c r="F1542" s="60">
        <v>0</v>
      </c>
      <c r="G1542" s="58">
        <f t="shared" si="51"/>
        <v>0</v>
      </c>
      <c r="H1542" s="58">
        <f t="shared" si="52"/>
        <v>0</v>
      </c>
      <c r="I1542" s="59"/>
    </row>
    <row r="1543" spans="1:9" x14ac:dyDescent="0.2">
      <c r="A1543" s="72">
        <v>159</v>
      </c>
      <c r="B1543" s="60">
        <f>Obv!C87</f>
        <v>76</v>
      </c>
      <c r="C1543" s="60">
        <f>Obv!D87</f>
        <v>0</v>
      </c>
      <c r="D1543" s="60">
        <v>0</v>
      </c>
      <c r="E1543" s="60">
        <v>0</v>
      </c>
      <c r="F1543" s="60">
        <v>0</v>
      </c>
      <c r="G1543" s="58">
        <f t="shared" si="51"/>
        <v>0</v>
      </c>
      <c r="H1543" s="58">
        <f t="shared" si="52"/>
        <v>0</v>
      </c>
      <c r="I1543" s="59"/>
    </row>
    <row r="1544" spans="1:9" x14ac:dyDescent="0.2">
      <c r="A1544" s="72">
        <v>159</v>
      </c>
      <c r="B1544" s="60">
        <f>Obv!C88</f>
        <v>77</v>
      </c>
      <c r="C1544" s="60">
        <f>Obv!D88</f>
        <v>0</v>
      </c>
      <c r="D1544" s="60">
        <v>0</v>
      </c>
      <c r="E1544" s="60">
        <v>0</v>
      </c>
      <c r="F1544" s="60">
        <v>0</v>
      </c>
      <c r="G1544" s="58">
        <f t="shared" si="51"/>
        <v>0</v>
      </c>
      <c r="H1544" s="58">
        <f t="shared" si="52"/>
        <v>0</v>
      </c>
      <c r="I1544" s="59"/>
    </row>
    <row r="1545" spans="1:9" x14ac:dyDescent="0.2">
      <c r="A1545" s="72">
        <v>159</v>
      </c>
      <c r="B1545" s="60">
        <f>Obv!C89</f>
        <v>78</v>
      </c>
      <c r="C1545" s="60">
        <f>Obv!D89</f>
        <v>0</v>
      </c>
      <c r="D1545" s="60">
        <v>0</v>
      </c>
      <c r="E1545" s="60">
        <v>0</v>
      </c>
      <c r="F1545" s="60">
        <v>0</v>
      </c>
      <c r="G1545" s="58">
        <f t="shared" si="51"/>
        <v>0</v>
      </c>
      <c r="H1545" s="58">
        <f t="shared" si="52"/>
        <v>0</v>
      </c>
      <c r="I1545" s="59"/>
    </row>
    <row r="1546" spans="1:9" x14ac:dyDescent="0.2">
      <c r="A1546" s="72">
        <v>159</v>
      </c>
      <c r="B1546" s="60">
        <f>Obv!C90</f>
        <v>79</v>
      </c>
      <c r="C1546" s="60">
        <f>Obv!D90</f>
        <v>0</v>
      </c>
      <c r="D1546" s="60">
        <v>0</v>
      </c>
      <c r="E1546" s="60">
        <v>0</v>
      </c>
      <c r="F1546" s="60">
        <v>0</v>
      </c>
      <c r="G1546" s="58">
        <f t="shared" si="51"/>
        <v>0</v>
      </c>
      <c r="H1546" s="58">
        <f t="shared" si="52"/>
        <v>0</v>
      </c>
      <c r="I1546" s="59"/>
    </row>
    <row r="1547" spans="1:9" x14ac:dyDescent="0.2">
      <c r="A1547" s="72">
        <v>159</v>
      </c>
      <c r="B1547" s="60">
        <f>Obv!C91</f>
        <v>80</v>
      </c>
      <c r="C1547" s="60">
        <f>Obv!D91</f>
        <v>0</v>
      </c>
      <c r="D1547" s="60">
        <v>0</v>
      </c>
      <c r="E1547" s="60">
        <v>0</v>
      </c>
      <c r="F1547" s="60">
        <v>0</v>
      </c>
      <c r="G1547" s="58">
        <f t="shared" si="51"/>
        <v>0</v>
      </c>
      <c r="H1547" s="58">
        <f t="shared" si="52"/>
        <v>0</v>
      </c>
      <c r="I1547" s="59"/>
    </row>
    <row r="1548" spans="1:9" x14ac:dyDescent="0.2">
      <c r="A1548" s="72">
        <v>159</v>
      </c>
      <c r="B1548" s="60">
        <f>Obv!C92</f>
        <v>81</v>
      </c>
      <c r="C1548" s="60">
        <f>Obv!D92</f>
        <v>0</v>
      </c>
      <c r="D1548" s="60">
        <v>0</v>
      </c>
      <c r="E1548" s="60">
        <v>0</v>
      </c>
      <c r="F1548" s="60">
        <v>0</v>
      </c>
      <c r="G1548" s="58">
        <f t="shared" si="51"/>
        <v>0</v>
      </c>
      <c r="H1548" s="58">
        <f t="shared" si="52"/>
        <v>0</v>
      </c>
      <c r="I1548" s="59"/>
    </row>
    <row r="1549" spans="1:9" x14ac:dyDescent="0.2">
      <c r="A1549" s="72">
        <v>159</v>
      </c>
      <c r="B1549" s="60">
        <f>Obv!C93</f>
        <v>82</v>
      </c>
      <c r="C1549" s="60">
        <f>Obv!D93</f>
        <v>0</v>
      </c>
      <c r="D1549" s="60">
        <v>0</v>
      </c>
      <c r="E1549" s="60">
        <v>0</v>
      </c>
      <c r="F1549" s="60">
        <v>0</v>
      </c>
      <c r="G1549" s="58">
        <f t="shared" si="51"/>
        <v>0</v>
      </c>
      <c r="H1549" s="58">
        <f t="shared" si="52"/>
        <v>0</v>
      </c>
      <c r="I1549" s="59"/>
    </row>
    <row r="1550" spans="1:9" x14ac:dyDescent="0.2">
      <c r="A1550" s="72">
        <v>159</v>
      </c>
      <c r="B1550" s="60">
        <f>Obv!C94</f>
        <v>83</v>
      </c>
      <c r="C1550" s="60">
        <f>Obv!D94</f>
        <v>0</v>
      </c>
      <c r="D1550" s="60">
        <v>0</v>
      </c>
      <c r="E1550" s="60">
        <v>0</v>
      </c>
      <c r="F1550" s="60">
        <v>0</v>
      </c>
      <c r="G1550" s="58">
        <f t="shared" si="51"/>
        <v>0</v>
      </c>
      <c r="H1550" s="58">
        <f t="shared" si="52"/>
        <v>0</v>
      </c>
      <c r="I1550" s="59"/>
    </row>
    <row r="1551" spans="1:9" x14ac:dyDescent="0.2">
      <c r="A1551" s="72">
        <v>159</v>
      </c>
      <c r="B1551" s="60">
        <f>Obv!C95</f>
        <v>84</v>
      </c>
      <c r="C1551" s="60">
        <f>Obv!D95</f>
        <v>0</v>
      </c>
      <c r="D1551" s="60">
        <v>0</v>
      </c>
      <c r="E1551" s="60">
        <v>0</v>
      </c>
      <c r="F1551" s="60">
        <v>0</v>
      </c>
      <c r="G1551" s="58">
        <f t="shared" si="51"/>
        <v>0</v>
      </c>
      <c r="H1551" s="58">
        <f t="shared" si="52"/>
        <v>0</v>
      </c>
      <c r="I1551" s="59"/>
    </row>
    <row r="1552" spans="1:9" x14ac:dyDescent="0.2">
      <c r="A1552" s="72">
        <v>159</v>
      </c>
      <c r="B1552" s="60">
        <f>Obv!C96</f>
        <v>85</v>
      </c>
      <c r="C1552" s="60">
        <f>Obv!D96</f>
        <v>0</v>
      </c>
      <c r="D1552" s="60">
        <v>0</v>
      </c>
      <c r="E1552" s="60">
        <v>0</v>
      </c>
      <c r="F1552" s="60">
        <v>0</v>
      </c>
      <c r="G1552" s="58">
        <f t="shared" si="51"/>
        <v>0</v>
      </c>
      <c r="H1552" s="58">
        <f t="shared" si="52"/>
        <v>0</v>
      </c>
      <c r="I1552" s="59"/>
    </row>
    <row r="1553" spans="1:9" x14ac:dyDescent="0.2">
      <c r="A1553" s="72">
        <v>159</v>
      </c>
      <c r="B1553" s="60">
        <f>Obv!C97</f>
        <v>86</v>
      </c>
      <c r="C1553" s="60">
        <f>Obv!D97</f>
        <v>0</v>
      </c>
      <c r="D1553" s="60">
        <v>0</v>
      </c>
      <c r="E1553" s="60">
        <v>0</v>
      </c>
      <c r="F1553" s="60">
        <v>0</v>
      </c>
      <c r="G1553" s="58">
        <f t="shared" si="51"/>
        <v>0</v>
      </c>
      <c r="H1553" s="58">
        <f t="shared" si="52"/>
        <v>0</v>
      </c>
      <c r="I1553" s="59"/>
    </row>
    <row r="1554" spans="1:9" x14ac:dyDescent="0.2">
      <c r="A1554" s="72">
        <v>159</v>
      </c>
      <c r="B1554" s="60">
        <f>Obv!C98</f>
        <v>87</v>
      </c>
      <c r="C1554" s="60">
        <f>Obv!D98</f>
        <v>0</v>
      </c>
      <c r="D1554" s="60">
        <v>0</v>
      </c>
      <c r="E1554" s="60">
        <v>0</v>
      </c>
      <c r="F1554" s="60">
        <v>0</v>
      </c>
      <c r="G1554" s="58">
        <f t="shared" si="51"/>
        <v>0</v>
      </c>
      <c r="H1554" s="58">
        <f t="shared" si="52"/>
        <v>0</v>
      </c>
      <c r="I1554" s="59"/>
    </row>
    <row r="1555" spans="1:9" x14ac:dyDescent="0.2">
      <c r="A1555" s="72">
        <v>159</v>
      </c>
      <c r="B1555" s="60">
        <f>Obv!C99</f>
        <v>88</v>
      </c>
      <c r="C1555" s="60">
        <f>Obv!D99</f>
        <v>0</v>
      </c>
      <c r="D1555" s="60">
        <v>0</v>
      </c>
      <c r="E1555" s="60">
        <v>0</v>
      </c>
      <c r="F1555" s="60">
        <v>0</v>
      </c>
      <c r="G1555" s="58">
        <f t="shared" si="51"/>
        <v>0</v>
      </c>
      <c r="H1555" s="58">
        <f t="shared" si="52"/>
        <v>0</v>
      </c>
      <c r="I1555" s="59"/>
    </row>
    <row r="1556" spans="1:9" x14ac:dyDescent="0.2">
      <c r="A1556" s="72">
        <v>159</v>
      </c>
      <c r="B1556" s="60">
        <f>Obv!C100</f>
        <v>89</v>
      </c>
      <c r="C1556" s="60">
        <f>Obv!D100</f>
        <v>0</v>
      </c>
      <c r="D1556" s="60">
        <v>0</v>
      </c>
      <c r="E1556" s="60">
        <v>0</v>
      </c>
      <c r="F1556" s="60">
        <v>0</v>
      </c>
      <c r="G1556" s="58">
        <f t="shared" si="51"/>
        <v>0</v>
      </c>
      <c r="H1556" s="58">
        <f t="shared" si="52"/>
        <v>0</v>
      </c>
      <c r="I1556" s="59"/>
    </row>
    <row r="1557" spans="1:9" x14ac:dyDescent="0.2">
      <c r="A1557" s="72">
        <v>159</v>
      </c>
      <c r="B1557" s="60">
        <f>Obv!C101</f>
        <v>90</v>
      </c>
      <c r="C1557" s="60">
        <f>Obv!D101</f>
        <v>335041</v>
      </c>
      <c r="D1557" s="60">
        <v>0</v>
      </c>
      <c r="E1557" s="60">
        <v>0</v>
      </c>
      <c r="F1557" s="60">
        <v>0</v>
      </c>
      <c r="G1557" s="58">
        <f t="shared" si="51"/>
        <v>30153.69</v>
      </c>
      <c r="H1557" s="58">
        <f t="shared" si="52"/>
        <v>0</v>
      </c>
      <c r="I1557" s="59"/>
    </row>
    <row r="1558" spans="1:9" x14ac:dyDescent="0.2">
      <c r="A1558" s="72">
        <v>159</v>
      </c>
      <c r="B1558" s="60">
        <f>Obv!C102</f>
        <v>91</v>
      </c>
      <c r="C1558" s="60">
        <f>Obv!D102</f>
        <v>0</v>
      </c>
      <c r="D1558" s="60">
        <v>0</v>
      </c>
      <c r="E1558" s="60">
        <v>0</v>
      </c>
      <c r="F1558" s="60">
        <v>0</v>
      </c>
      <c r="G1558" s="58">
        <f t="shared" si="51"/>
        <v>0</v>
      </c>
      <c r="H1558" s="58">
        <f t="shared" si="52"/>
        <v>0</v>
      </c>
      <c r="I1558" s="59"/>
    </row>
    <row r="1559" spans="1:9" x14ac:dyDescent="0.2">
      <c r="A1559" s="72">
        <v>159</v>
      </c>
      <c r="B1559" s="60">
        <f>Obv!C103</f>
        <v>92</v>
      </c>
      <c r="C1559" s="60">
        <f>Obv!D103</f>
        <v>335041</v>
      </c>
      <c r="D1559" s="60">
        <v>0</v>
      </c>
      <c r="E1559" s="60">
        <v>0</v>
      </c>
      <c r="F1559" s="60">
        <v>0</v>
      </c>
      <c r="G1559" s="58">
        <f t="shared" si="51"/>
        <v>30823.772000000001</v>
      </c>
      <c r="H1559" s="58">
        <f t="shared" si="52"/>
        <v>0</v>
      </c>
      <c r="I1559" s="59"/>
    </row>
    <row r="1560" spans="1:9" x14ac:dyDescent="0.2">
      <c r="A1560" s="72">
        <v>159</v>
      </c>
      <c r="B1560" s="60">
        <f>Obv!C104</f>
        <v>93</v>
      </c>
      <c r="C1560" s="60">
        <f>Obv!D104</f>
        <v>0</v>
      </c>
      <c r="D1560" s="60">
        <v>0</v>
      </c>
      <c r="E1560" s="60">
        <v>0</v>
      </c>
      <c r="F1560" s="60">
        <v>0</v>
      </c>
      <c r="G1560" s="58">
        <f t="shared" si="51"/>
        <v>0</v>
      </c>
      <c r="H1560" s="58">
        <f t="shared" si="52"/>
        <v>0</v>
      </c>
      <c r="I1560" s="59"/>
    </row>
    <row r="1561" spans="1:9" x14ac:dyDescent="0.2">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53" t="s">
        <v>563</v>
      </c>
    </row>
    <row r="2" spans="2:2" ht="18" x14ac:dyDescent="0.25">
      <c r="B2" s="80" t="s">
        <v>1973</v>
      </c>
    </row>
    <row r="3" spans="2:2" x14ac:dyDescent="0.2">
      <c r="B3" s="354" t="str">
        <f xml:space="preserve"> "Ver. " &amp; MID(Skriveni!K31,1,1) &amp; "." &amp; MID(Skriveni!K31,2,1) &amp; "." &amp; MID(Skriveni!K31,3,1) &amp; "."</f>
        <v>Ver. 5.0.8.</v>
      </c>
    </row>
    <row r="4" spans="2:2" ht="64.5" customHeight="1" x14ac:dyDescent="0.2">
      <c r="B4" s="179" t="s">
        <v>1374</v>
      </c>
    </row>
    <row r="5" spans="2:2" ht="66" customHeight="1" thickBot="1" x14ac:dyDescent="0.25">
      <c r="B5" s="88" t="s">
        <v>794</v>
      </c>
    </row>
    <row r="6" spans="2:2" ht="30" customHeight="1" x14ac:dyDescent="0.2">
      <c r="B6" s="83" t="s">
        <v>2943</v>
      </c>
    </row>
    <row r="7" spans="2:2" ht="87" customHeight="1" x14ac:dyDescent="0.2">
      <c r="B7" s="83" t="s">
        <v>3440</v>
      </c>
    </row>
    <row r="8" spans="2:2" ht="50.25" customHeight="1" x14ac:dyDescent="0.2">
      <c r="B8" s="83" t="s">
        <v>3441</v>
      </c>
    </row>
    <row r="9" spans="2:2" ht="15.75" customHeight="1" x14ac:dyDescent="0.2">
      <c r="B9" s="180" t="s">
        <v>132</v>
      </c>
    </row>
    <row r="10" spans="2:2" ht="99.75" customHeight="1" x14ac:dyDescent="0.2">
      <c r="B10" s="84" t="s">
        <v>795</v>
      </c>
    </row>
    <row r="11" spans="2:2" ht="80.25" customHeight="1" x14ac:dyDescent="0.2">
      <c r="B11" s="83" t="s">
        <v>3567</v>
      </c>
    </row>
    <row r="12" spans="2:2" ht="56.25" customHeight="1" x14ac:dyDescent="0.2">
      <c r="B12" s="83" t="s">
        <v>4004</v>
      </c>
    </row>
    <row r="13" spans="2:2" ht="73.5" customHeight="1" x14ac:dyDescent="0.2">
      <c r="B13" s="85" t="s">
        <v>3911</v>
      </c>
    </row>
    <row r="14" spans="2:2" ht="42.75" customHeight="1" x14ac:dyDescent="0.2">
      <c r="B14" s="83" t="s">
        <v>913</v>
      </c>
    </row>
    <row r="15" spans="2:2" ht="66" customHeight="1" x14ac:dyDescent="0.2">
      <c r="B15" s="85" t="s">
        <v>4222</v>
      </c>
    </row>
    <row r="16" spans="2:2" ht="87" customHeight="1" x14ac:dyDescent="0.2">
      <c r="B16" s="86" t="s">
        <v>844</v>
      </c>
    </row>
    <row r="17" spans="2:2" ht="53.25" customHeight="1" x14ac:dyDescent="0.2">
      <c r="B17" s="83" t="s">
        <v>1901</v>
      </c>
    </row>
    <row r="18" spans="2:2" ht="53.25" customHeight="1" x14ac:dyDescent="0.2">
      <c r="B18" s="85" t="s">
        <v>4283</v>
      </c>
    </row>
    <row r="19" spans="2:2" ht="53.25" customHeight="1" x14ac:dyDescent="0.2">
      <c r="B19" s="85" t="s">
        <v>2963</v>
      </c>
    </row>
    <row r="20" spans="2:2" ht="43.5" customHeight="1" x14ac:dyDescent="0.2">
      <c r="B20" s="85" t="s">
        <v>757</v>
      </c>
    </row>
    <row r="21" spans="2:2" ht="74.25" customHeight="1" x14ac:dyDescent="0.2">
      <c r="B21" s="86" t="s">
        <v>2890</v>
      </c>
    </row>
    <row r="22" spans="2:2" ht="102" customHeight="1" x14ac:dyDescent="0.2">
      <c r="B22" s="83" t="s">
        <v>881</v>
      </c>
    </row>
    <row r="23" spans="2:2" ht="53.25" customHeight="1" x14ac:dyDescent="0.2">
      <c r="B23" s="347" t="s">
        <v>2136</v>
      </c>
    </row>
    <row r="24" spans="2:2" ht="34.5" customHeight="1" x14ac:dyDescent="0.2">
      <c r="B24" s="87" t="s">
        <v>4018</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tabSelected="1" workbookViewId="0">
      <pane ySplit="1" topLeftCell="A5" activePane="bottomLeft" state="frozen"/>
      <selection pane="bottomLeft" activeCell="H31" sqref="H31:K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1" t="s">
        <v>1096</v>
      </c>
      <c r="B1" s="372"/>
      <c r="C1" s="363" t="s">
        <v>1623</v>
      </c>
      <c r="D1" s="363"/>
      <c r="E1" s="363" t="s">
        <v>1624</v>
      </c>
      <c r="F1" s="363"/>
      <c r="G1" s="363" t="s">
        <v>1625</v>
      </c>
      <c r="H1" s="363"/>
      <c r="I1" s="363"/>
      <c r="J1" s="363" t="s">
        <v>1275</v>
      </c>
      <c r="K1" s="364"/>
    </row>
    <row r="2" spans="1:11" ht="32.1" customHeight="1" x14ac:dyDescent="0.2">
      <c r="A2" s="18"/>
      <c r="B2" s="18"/>
      <c r="C2" s="18"/>
      <c r="D2" s="18"/>
      <c r="E2" s="18"/>
      <c r="F2" s="18"/>
      <c r="H2" s="100">
        <f>LOOKUP(B22,A107:A663,C107:C663)</f>
        <v>18</v>
      </c>
      <c r="I2" s="18"/>
      <c r="J2" s="365" t="s">
        <v>3148</v>
      </c>
      <c r="K2" s="365"/>
    </row>
    <row r="3" spans="1:11" ht="5.0999999999999996" customHeight="1" x14ac:dyDescent="0.2">
      <c r="B3" s="4"/>
      <c r="C3" s="4"/>
      <c r="D3" s="4"/>
      <c r="E3" s="4"/>
      <c r="F3" s="4"/>
      <c r="G3" s="4"/>
      <c r="H3" s="4"/>
      <c r="I3" s="4"/>
    </row>
    <row r="4" spans="1:11" ht="35.1" customHeight="1" x14ac:dyDescent="0.4">
      <c r="A4" s="394" t="s">
        <v>4287</v>
      </c>
      <c r="B4" s="394"/>
      <c r="C4" s="394"/>
      <c r="D4" s="394"/>
      <c r="E4" s="394"/>
      <c r="F4" s="394"/>
      <c r="G4" s="394"/>
      <c r="H4" s="394"/>
      <c r="I4" s="394"/>
      <c r="J4" s="394"/>
      <c r="K4" s="394"/>
    </row>
    <row r="5" spans="1:11" ht="39.950000000000003" customHeight="1" x14ac:dyDescent="0.2">
      <c r="A5" s="366" t="str">
        <f>IF(AND(K10&lt;&gt;"",K12&lt;&gt;""), "za razdoblje: " &amp; TEXT(K10, "d. mmmm yyyy.") &amp; "   –   " &amp; TEXT(K12, "d. mmmm yyyy."),"za razdoblje od ________________ do ______________")</f>
        <v>za razdoblje: 1. siječanj 2019.   –   31. prosinac 2019.</v>
      </c>
      <c r="B5" s="366"/>
      <c r="C5" s="366"/>
      <c r="D5" s="366"/>
      <c r="E5" s="366"/>
      <c r="F5" s="366"/>
      <c r="G5" s="366"/>
      <c r="H5" s="366"/>
      <c r="I5" s="366"/>
      <c r="J5" s="366"/>
      <c r="K5" s="366"/>
    </row>
    <row r="6" spans="1:11" ht="15" customHeight="1" x14ac:dyDescent="0.2">
      <c r="A6" s="22" t="s">
        <v>4047</v>
      </c>
      <c r="B6" s="26">
        <v>7155</v>
      </c>
      <c r="C6" s="12"/>
      <c r="D6" s="398" t="s">
        <v>4051</v>
      </c>
      <c r="E6" s="399"/>
      <c r="F6" s="15" t="s">
        <v>1372</v>
      </c>
      <c r="G6" s="12"/>
      <c r="H6" s="12"/>
      <c r="I6" s="12"/>
      <c r="J6" s="367">
        <f>SUM(Skriveni!G2:G1561)</f>
        <v>87137809.463</v>
      </c>
      <c r="K6" s="367"/>
    </row>
    <row r="7" spans="1:11" ht="3" customHeight="1" x14ac:dyDescent="0.2">
      <c r="A7" s="12"/>
      <c r="B7" s="12"/>
      <c r="C7" s="12"/>
      <c r="D7" s="12"/>
      <c r="E7" s="12"/>
      <c r="F7" s="12"/>
      <c r="G7" s="12"/>
      <c r="H7" s="12"/>
      <c r="I7" s="12"/>
      <c r="J7" s="12"/>
      <c r="K7" s="12"/>
    </row>
    <row r="8" spans="1:11" ht="15" customHeight="1" x14ac:dyDescent="0.2">
      <c r="A8" s="22" t="s">
        <v>4048</v>
      </c>
      <c r="B8" s="27">
        <v>3203824</v>
      </c>
      <c r="C8" s="379" t="s">
        <v>557</v>
      </c>
      <c r="D8" s="380"/>
      <c r="E8" s="380"/>
      <c r="F8" s="380"/>
      <c r="G8" s="380"/>
      <c r="H8" s="381"/>
      <c r="I8" s="165" t="s">
        <v>564</v>
      </c>
      <c r="J8" s="368" t="s">
        <v>4055</v>
      </c>
      <c r="K8" s="368"/>
    </row>
    <row r="9" spans="1:11" ht="3" customHeight="1" x14ac:dyDescent="0.2">
      <c r="A9" s="12"/>
      <c r="B9" s="12"/>
      <c r="C9" s="12"/>
      <c r="D9" s="12"/>
      <c r="E9" s="12"/>
      <c r="F9" s="12"/>
      <c r="G9" s="12"/>
      <c r="H9" s="12"/>
      <c r="I9" s="12"/>
      <c r="J9" s="12"/>
      <c r="K9" s="12"/>
    </row>
    <row r="10" spans="1:11" ht="15" customHeight="1" x14ac:dyDescent="0.2">
      <c r="A10" s="22" t="s">
        <v>4049</v>
      </c>
      <c r="B10" s="403" t="s">
        <v>4298</v>
      </c>
      <c r="C10" s="404"/>
      <c r="D10" s="404"/>
      <c r="E10" s="404"/>
      <c r="F10" s="404"/>
      <c r="G10" s="404"/>
      <c r="H10" s="404"/>
      <c r="I10" s="405"/>
      <c r="J10" s="22" t="s">
        <v>1793</v>
      </c>
      <c r="K10" s="79">
        <v>43466</v>
      </c>
    </row>
    <row r="11" spans="1:11" ht="3" customHeight="1" x14ac:dyDescent="0.2">
      <c r="A11" s="12"/>
      <c r="B11" s="12"/>
      <c r="C11" s="12"/>
      <c r="D11" s="12"/>
      <c r="E11" s="12"/>
      <c r="F11" s="12"/>
      <c r="G11" s="12"/>
      <c r="H11" s="12"/>
      <c r="I11" s="12"/>
      <c r="J11" s="12"/>
      <c r="K11" s="12"/>
    </row>
    <row r="12" spans="1:11" ht="15" customHeight="1" x14ac:dyDescent="0.2">
      <c r="A12" s="22" t="s">
        <v>1701</v>
      </c>
      <c r="B12" s="28">
        <v>52100</v>
      </c>
      <c r="C12" s="395" t="s">
        <v>3741</v>
      </c>
      <c r="D12" s="396"/>
      <c r="E12" s="396"/>
      <c r="F12" s="396"/>
      <c r="G12" s="397"/>
      <c r="H12" s="12"/>
      <c r="I12" s="12"/>
      <c r="J12" s="22" t="s">
        <v>1794</v>
      </c>
      <c r="K12" s="79">
        <v>43830</v>
      </c>
    </row>
    <row r="13" spans="1:11" ht="3" customHeight="1" x14ac:dyDescent="0.2">
      <c r="A13" s="12"/>
      <c r="B13" s="12"/>
      <c r="C13" s="12"/>
      <c r="D13" s="12"/>
      <c r="E13" s="12"/>
      <c r="F13" s="12"/>
      <c r="G13" s="12"/>
      <c r="H13" s="12"/>
      <c r="I13" s="12"/>
      <c r="J13" s="12"/>
      <c r="K13" s="12"/>
    </row>
    <row r="14" spans="1:11" ht="15" customHeight="1" x14ac:dyDescent="0.2">
      <c r="A14" s="22" t="s">
        <v>4050</v>
      </c>
      <c r="B14" s="355" t="s">
        <v>4299</v>
      </c>
      <c r="C14" s="356"/>
      <c r="D14" s="356"/>
      <c r="E14" s="356"/>
      <c r="F14" s="356"/>
      <c r="G14" s="357"/>
      <c r="H14" s="12"/>
      <c r="I14" s="12"/>
      <c r="J14" s="22" t="s">
        <v>3197</v>
      </c>
      <c r="K14" s="45">
        <v>27209159252</v>
      </c>
    </row>
    <row r="15" spans="1:11" ht="3" customHeight="1" x14ac:dyDescent="0.2">
      <c r="A15" s="12"/>
      <c r="B15" s="12"/>
      <c r="C15" s="12"/>
      <c r="D15" s="12"/>
      <c r="E15" s="12"/>
      <c r="F15" s="12"/>
      <c r="G15" s="12"/>
      <c r="H15" s="12"/>
      <c r="I15" s="12"/>
      <c r="J15" s="12"/>
      <c r="K15" s="12"/>
    </row>
    <row r="16" spans="1:11" ht="15" customHeight="1" x14ac:dyDescent="0.2">
      <c r="A16" s="22" t="s">
        <v>4053</v>
      </c>
      <c r="B16" s="14">
        <v>11</v>
      </c>
      <c r="C16" s="369" t="str">
        <f>IF(B16&gt;0,LOOKUP(B16,A66:A74,B66:B74),"Razina nije upisana")</f>
        <v>Proračunski korisnik državnog proračuna i glava unutar nadležnog ministarstva</v>
      </c>
      <c r="D16" s="370"/>
      <c r="E16" s="370"/>
      <c r="F16" s="370"/>
      <c r="G16" s="370"/>
      <c r="H16" s="370"/>
      <c r="I16" s="370"/>
      <c r="J16" s="370"/>
      <c r="K16" s="370"/>
    </row>
    <row r="17" spans="1:11" ht="3" customHeight="1" x14ac:dyDescent="0.2">
      <c r="A17" s="13"/>
      <c r="B17" s="12"/>
      <c r="C17" s="168"/>
      <c r="D17" s="168"/>
      <c r="E17" s="168"/>
      <c r="F17" s="168"/>
      <c r="G17" s="168"/>
      <c r="H17" s="168"/>
      <c r="I17" s="168"/>
      <c r="J17" s="168"/>
      <c r="K17" s="168"/>
    </row>
    <row r="18" spans="1:11" ht="15" customHeight="1" x14ac:dyDescent="0.2">
      <c r="A18" s="22" t="s">
        <v>4052</v>
      </c>
      <c r="B18" s="29">
        <v>8790</v>
      </c>
      <c r="C18" s="369" t="str">
        <f xml:space="preserve"> IF(B18&gt;0,LOOKUP(B18,Sifre!A256:A870,Sifre!B256:B870),"Djelatnost nije upisana")</f>
        <v>Ostale djelatnosti socijalne skrbi sa smještajem</v>
      </c>
      <c r="D18" s="370"/>
      <c r="E18" s="370"/>
      <c r="F18" s="370"/>
      <c r="G18" s="370"/>
      <c r="H18" s="370"/>
      <c r="I18" s="370"/>
      <c r="J18" s="370"/>
      <c r="K18" s="370"/>
    </row>
    <row r="19" spans="1:11" ht="3" customHeight="1" x14ac:dyDescent="0.2">
      <c r="A19" s="13"/>
      <c r="B19" s="12"/>
      <c r="C19" s="168"/>
      <c r="D19" s="168"/>
      <c r="E19" s="168"/>
      <c r="F19" s="168"/>
      <c r="G19" s="168"/>
      <c r="H19" s="168"/>
      <c r="I19" s="168"/>
      <c r="J19" s="168"/>
      <c r="K19" s="168"/>
    </row>
    <row r="20" spans="1:11" ht="15" customHeight="1" x14ac:dyDescent="0.2">
      <c r="A20" s="22" t="s">
        <v>4054</v>
      </c>
      <c r="B20" s="30">
        <v>102</v>
      </c>
      <c r="C20" s="369" t="str">
        <f>IF(B20&lt;&gt;"","Razdjel: " &amp; LOOKUP(B20,A666:A714,B666:B714),"Razdjel nije upisan")</f>
        <v>Razdjel: MINISTARSTVO ZA DEMOGRAFIJU, OBITELJ, MLADE I SOC. POLITIKU</v>
      </c>
      <c r="D20" s="370"/>
      <c r="E20" s="370"/>
      <c r="F20" s="370"/>
      <c r="G20" s="370"/>
      <c r="H20" s="370"/>
      <c r="I20" s="370"/>
      <c r="J20" s="370"/>
      <c r="K20" s="370"/>
    </row>
    <row r="21" spans="1:11" ht="3" customHeight="1" x14ac:dyDescent="0.2">
      <c r="A21" s="13"/>
      <c r="B21" s="12"/>
      <c r="C21" s="168"/>
      <c r="D21" s="168"/>
      <c r="E21" s="168"/>
      <c r="F21" s="168"/>
      <c r="G21" s="168"/>
      <c r="H21" s="168"/>
      <c r="I21" s="168"/>
      <c r="J21" s="168"/>
      <c r="K21" s="168"/>
    </row>
    <row r="22" spans="1:11" ht="15" customHeight="1" x14ac:dyDescent="0.2">
      <c r="A22" s="54" t="s">
        <v>4288</v>
      </c>
      <c r="B22" s="31">
        <v>359</v>
      </c>
      <c r="C22" s="369" t="str">
        <f>IF(B22&gt;0, "Županija: " &amp; LOOKUP(H2,A83:A103,B83:B103) &amp; ", grad/općina: " &amp; LOOKUP(B22,A107:A663,B107:B663),"Šifra grada/općine nije upisana")</f>
        <v>Županija: ISTARSKA, grad/općina: PULA</v>
      </c>
      <c r="D22" s="370"/>
      <c r="E22" s="370"/>
      <c r="F22" s="370"/>
      <c r="G22" s="370"/>
      <c r="H22" s="370"/>
      <c r="I22" s="370"/>
      <c r="J22" s="370"/>
      <c r="K22" s="370"/>
    </row>
    <row r="23" spans="1:11" ht="3" customHeight="1" x14ac:dyDescent="0.2">
      <c r="A23" s="13"/>
      <c r="B23" s="12"/>
      <c r="C23" s="12"/>
      <c r="D23" s="12"/>
      <c r="E23" s="12"/>
      <c r="F23" s="12"/>
      <c r="G23" s="12"/>
      <c r="H23" s="12"/>
      <c r="I23" s="12"/>
      <c r="J23" s="12"/>
      <c r="K23" s="12"/>
    </row>
    <row r="24" spans="1:11" ht="9.9499999999999993" customHeight="1" x14ac:dyDescent="0.2">
      <c r="A24" s="13"/>
      <c r="B24" s="82" t="s">
        <v>1803</v>
      </c>
      <c r="C24" s="12"/>
      <c r="D24" s="412" t="s">
        <v>1501</v>
      </c>
      <c r="E24" s="413"/>
      <c r="F24" s="413"/>
      <c r="G24" s="12"/>
      <c r="H24" s="12"/>
      <c r="I24" s="12"/>
      <c r="J24" s="12"/>
      <c r="K24" s="12"/>
    </row>
    <row r="25" spans="1:11" ht="15" customHeight="1" x14ac:dyDescent="0.2">
      <c r="A25" s="391" t="s">
        <v>997</v>
      </c>
      <c r="B25" s="39" t="str">
        <f>IF(SUM(Skriveni!C2:F642)=0,"NE", "DA")</f>
        <v>DA</v>
      </c>
      <c r="C25" s="361" t="s">
        <v>1699</v>
      </c>
      <c r="D25" s="382"/>
      <c r="E25" s="81" t="str">
        <f>IF(AND(B25="DA",Kont!E23&gt;0),Kont!E23,"Nema")</f>
        <v>Nema</v>
      </c>
      <c r="F25" s="12"/>
      <c r="G25" s="22" t="s">
        <v>3113</v>
      </c>
      <c r="H25" s="374" t="s">
        <v>4301</v>
      </c>
      <c r="I25" s="411"/>
      <c r="J25" s="411"/>
      <c r="K25" s="375"/>
    </row>
    <row r="26" spans="1:11" ht="3" customHeight="1" x14ac:dyDescent="0.2">
      <c r="A26" s="392"/>
      <c r="B26" s="32"/>
      <c r="C26" s="33"/>
      <c r="D26" s="34"/>
      <c r="E26" s="35"/>
      <c r="G26" s="13"/>
      <c r="H26" s="12"/>
      <c r="I26" s="12"/>
      <c r="J26" s="12"/>
      <c r="K26" s="12"/>
    </row>
    <row r="27" spans="1:11" ht="15" customHeight="1" x14ac:dyDescent="0.2">
      <c r="A27" s="392"/>
      <c r="B27" s="39" t="str">
        <f>IF(SUM(Skriveni!C977:D1225)&lt;&gt;0,"DA","NE")</f>
        <v>DA</v>
      </c>
      <c r="C27" s="361" t="s">
        <v>2162</v>
      </c>
      <c r="D27" s="362"/>
      <c r="E27" s="81" t="str">
        <f>IF(AND(B27="DA",Kont!E262&gt;0),Kont!E262,"Nema")</f>
        <v>Nema</v>
      </c>
      <c r="F27" s="12"/>
      <c r="G27" s="22" t="s">
        <v>3114</v>
      </c>
      <c r="H27" s="374" t="s">
        <v>4300</v>
      </c>
      <c r="I27" s="375"/>
      <c r="J27" s="13" t="s">
        <v>982</v>
      </c>
      <c r="K27" s="15" t="s">
        <v>4302</v>
      </c>
    </row>
    <row r="28" spans="1:11" ht="3" customHeight="1" x14ac:dyDescent="0.2">
      <c r="A28" s="392"/>
      <c r="F28" s="12"/>
      <c r="G28" s="12"/>
      <c r="H28" s="12"/>
      <c r="I28" s="12"/>
      <c r="J28" s="12"/>
      <c r="K28" s="12"/>
    </row>
    <row r="29" spans="1:11" ht="15" customHeight="1" x14ac:dyDescent="0.2">
      <c r="A29" s="392"/>
      <c r="B29" s="39" t="str">
        <f>IF(SUM(Skriveni!C1287:D1422)&lt;&gt;0,"DA","NE")</f>
        <v>DA</v>
      </c>
      <c r="C29" s="383" t="s">
        <v>1700</v>
      </c>
      <c r="D29" s="384"/>
      <c r="E29" s="81" t="str">
        <f>IF(AND(B29="DA",Kont!E297&gt;0),Kont!E297,"Nema")</f>
        <v>Nema</v>
      </c>
      <c r="F29" s="12"/>
      <c r="G29" s="22" t="s">
        <v>983</v>
      </c>
      <c r="H29" s="358" t="s">
        <v>4305</v>
      </c>
      <c r="I29" s="359"/>
      <c r="J29" s="359"/>
      <c r="K29" s="360"/>
    </row>
    <row r="30" spans="1:11" ht="3" customHeight="1" x14ac:dyDescent="0.2">
      <c r="A30" s="392"/>
      <c r="B30" s="32"/>
      <c r="C30" s="33"/>
      <c r="D30" s="34"/>
      <c r="E30" s="35"/>
      <c r="F30" s="12"/>
      <c r="G30" s="12"/>
      <c r="H30" s="12"/>
      <c r="I30" s="12"/>
      <c r="J30" s="12"/>
      <c r="K30" s="12"/>
    </row>
    <row r="31" spans="1:11" ht="15" customHeight="1" x14ac:dyDescent="0.2">
      <c r="A31" s="392"/>
      <c r="B31" s="181" t="s">
        <v>4304</v>
      </c>
      <c r="C31" s="361" t="s">
        <v>1126</v>
      </c>
      <c r="D31" s="362"/>
      <c r="E31" s="81" t="str">
        <f>IF(Kont!E293&gt;0,Kont!E293,"Nema")</f>
        <v>Nema</v>
      </c>
      <c r="F31" s="12"/>
      <c r="G31" s="13" t="s">
        <v>984</v>
      </c>
      <c r="H31" s="358" t="s">
        <v>4306</v>
      </c>
      <c r="I31" s="359"/>
      <c r="J31" s="359"/>
      <c r="K31" s="360"/>
    </row>
    <row r="32" spans="1:11" ht="3" customHeight="1" x14ac:dyDescent="0.2">
      <c r="A32" s="392"/>
      <c r="B32" s="32"/>
      <c r="C32" s="33"/>
      <c r="D32" s="34"/>
      <c r="E32" s="35"/>
      <c r="F32" s="12"/>
      <c r="G32" s="12"/>
      <c r="H32" s="12"/>
      <c r="I32" s="12"/>
      <c r="J32" s="12"/>
      <c r="K32" s="12"/>
    </row>
    <row r="33" spans="1:11" ht="15" customHeight="1" x14ac:dyDescent="0.2">
      <c r="A33" s="393"/>
      <c r="B33" s="39" t="str">
        <f>IF(SUM(Skriveni!C1468:C1550)&lt;&gt;0,"DA","NE")</f>
        <v>DA</v>
      </c>
      <c r="C33" s="377" t="s">
        <v>827</v>
      </c>
      <c r="D33" s="378"/>
      <c r="E33" s="81" t="str">
        <f>IF(AND(B33="DA",Kont!E289&gt;0),Kont!E289,"Nema")</f>
        <v>Nema</v>
      </c>
      <c r="F33" s="12"/>
      <c r="G33" s="22" t="s">
        <v>523</v>
      </c>
      <c r="H33" s="355" t="s">
        <v>4303</v>
      </c>
      <c r="I33" s="356"/>
      <c r="J33" s="356"/>
      <c r="K33" s="357"/>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711</v>
      </c>
      <c r="H35" s="385" t="str">
        <f>IF(Kont!E3&gt;0,"Izvještaj sadrži pogreške, broj pogrešaka: " &amp; Kont!E3,IF(J6=0,"Izvještaj je prazan","Izvještaj nema pogrešaka"))</f>
        <v>Izvještaj nema pogrešaka</v>
      </c>
      <c r="I35" s="386"/>
      <c r="J35" s="386"/>
      <c r="K35" s="387"/>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3421</v>
      </c>
      <c r="B38" s="376" t="s">
        <v>1620</v>
      </c>
      <c r="C38" s="376"/>
      <c r="D38" s="376"/>
      <c r="E38" s="376"/>
      <c r="F38" s="376"/>
      <c r="G38" s="376"/>
      <c r="H38" s="376"/>
      <c r="I38" s="107" t="s">
        <v>1218</v>
      </c>
      <c r="J38" s="108" t="s">
        <v>1220</v>
      </c>
      <c r="K38" s="109" t="s">
        <v>1219</v>
      </c>
    </row>
    <row r="39" spans="1:11" ht="12.95" customHeight="1" x14ac:dyDescent="0.2">
      <c r="A39" s="388" t="s">
        <v>3147</v>
      </c>
      <c r="B39" s="409" t="str">
        <f>PRRAS!B12</f>
        <v xml:space="preserve">PRIHODI POSLOVANJA (AOP 002+039+045+074+105+123+130+136) </v>
      </c>
      <c r="C39" s="409"/>
      <c r="D39" s="409"/>
      <c r="E39" s="409"/>
      <c r="F39" s="409"/>
      <c r="G39" s="409"/>
      <c r="H39" s="409"/>
      <c r="I39" s="110">
        <f>PRRAS!C12</f>
        <v>1</v>
      </c>
      <c r="J39" s="111">
        <f>PRRAS!D12</f>
        <v>3909837</v>
      </c>
      <c r="K39" s="112">
        <f>PRRAS!E12</f>
        <v>4542655</v>
      </c>
    </row>
    <row r="40" spans="1:11" ht="12.95" customHeight="1" x14ac:dyDescent="0.2">
      <c r="A40" s="389"/>
      <c r="B40" s="373" t="str">
        <f>PRRAS!B159</f>
        <v xml:space="preserve">RASHODI POSLOVANJA (AOP 149+160+193+212+221+246+257) </v>
      </c>
      <c r="C40" s="406"/>
      <c r="D40" s="406"/>
      <c r="E40" s="406"/>
      <c r="F40" s="406"/>
      <c r="G40" s="406"/>
      <c r="H40" s="406"/>
      <c r="I40" s="113">
        <f>PRRAS!C159</f>
        <v>148</v>
      </c>
      <c r="J40" s="114">
        <f>PRRAS!D159</f>
        <v>3667443</v>
      </c>
      <c r="K40" s="115">
        <f>PRRAS!E159</f>
        <v>4298993</v>
      </c>
    </row>
    <row r="41" spans="1:11" ht="12.95" customHeight="1" x14ac:dyDescent="0.2">
      <c r="A41" s="389"/>
      <c r="B41" s="373" t="str">
        <f>PRRAS!B648</f>
        <v>Višak prihoda i primitaka raspoloživ u sljedećem razdoblju (AOP 631+633-632-634)</v>
      </c>
      <c r="C41" s="406"/>
      <c r="D41" s="406"/>
      <c r="E41" s="406"/>
      <c r="F41" s="406"/>
      <c r="G41" s="406"/>
      <c r="H41" s="406"/>
      <c r="I41" s="113">
        <f>PRRAS!C648</f>
        <v>635</v>
      </c>
      <c r="J41" s="114">
        <f>PRRAS!D648</f>
        <v>490978</v>
      </c>
      <c r="K41" s="115">
        <f>PRRAS!E648</f>
        <v>629513</v>
      </c>
    </row>
    <row r="42" spans="1:11" ht="12.95" customHeight="1" x14ac:dyDescent="0.2">
      <c r="A42" s="390"/>
      <c r="B42" s="407" t="str">
        <f>PRRAS!B649</f>
        <v>Manjak prihoda i primitaka za pokriće u sljedećem razdoblju (AOP 632+634-631-633)</v>
      </c>
      <c r="C42" s="408"/>
      <c r="D42" s="408"/>
      <c r="E42" s="408"/>
      <c r="F42" s="408"/>
      <c r="G42" s="408"/>
      <c r="H42" s="408"/>
      <c r="I42" s="116">
        <f>PRRAS!C649</f>
        <v>636</v>
      </c>
      <c r="J42" s="117">
        <f>PRRAS!D649</f>
        <v>0</v>
      </c>
      <c r="K42" s="118">
        <f>PRRAS!E649</f>
        <v>0</v>
      </c>
    </row>
    <row r="43" spans="1:11" ht="12.95" customHeight="1" x14ac:dyDescent="0.2">
      <c r="A43" s="388" t="s">
        <v>1865</v>
      </c>
      <c r="B43" s="409" t="str">
        <f>Bil!B13</f>
        <v>Nefinancijska imovina (AOP 003+007+046+047+051+058)</v>
      </c>
      <c r="C43" s="410"/>
      <c r="D43" s="410"/>
      <c r="E43" s="410"/>
      <c r="F43" s="410"/>
      <c r="G43" s="410"/>
      <c r="H43" s="410"/>
      <c r="I43" s="110">
        <f>Bil!C13</f>
        <v>2</v>
      </c>
      <c r="J43" s="111">
        <f>Bil!D13</f>
        <v>3468328</v>
      </c>
      <c r="K43" s="112">
        <f>Bil!E13</f>
        <v>3550445</v>
      </c>
    </row>
    <row r="44" spans="1:11" ht="12.95" customHeight="1" x14ac:dyDescent="0.2">
      <c r="A44" s="389"/>
      <c r="B44" s="373" t="str">
        <f>Bil!B74</f>
        <v>Financijska imovina (AOP 064+073+081+112+128+140+157+158)</v>
      </c>
      <c r="C44" s="406"/>
      <c r="D44" s="406"/>
      <c r="E44" s="406"/>
      <c r="F44" s="406"/>
      <c r="G44" s="406"/>
      <c r="H44" s="406"/>
      <c r="I44" s="113">
        <f>Bil!C74</f>
        <v>63</v>
      </c>
      <c r="J44" s="114">
        <f>Bil!D74</f>
        <v>836765</v>
      </c>
      <c r="K44" s="115">
        <f>Bil!E74</f>
        <v>990490</v>
      </c>
    </row>
    <row r="45" spans="1:11" ht="12.95" customHeight="1" x14ac:dyDescent="0.2">
      <c r="A45" s="389"/>
      <c r="B45" s="373" t="str">
        <f>Bil!B174</f>
        <v xml:space="preserve">Obveze (AOP 164+175+176+192+220) </v>
      </c>
      <c r="C45" s="406"/>
      <c r="D45" s="406"/>
      <c r="E45" s="406"/>
      <c r="F45" s="406"/>
      <c r="G45" s="406"/>
      <c r="H45" s="406"/>
      <c r="I45" s="113">
        <f>Bil!C174</f>
        <v>163</v>
      </c>
      <c r="J45" s="114">
        <f>Bil!D174</f>
        <v>337386</v>
      </c>
      <c r="K45" s="115">
        <f>Bil!E174</f>
        <v>344976</v>
      </c>
    </row>
    <row r="46" spans="1:11" ht="12.95" customHeight="1" x14ac:dyDescent="0.2">
      <c r="A46" s="390"/>
      <c r="B46" s="407" t="str">
        <f>Bil!B234</f>
        <v>Vlastiti izvori (224 + 232 - 236 + 240 do 242)</v>
      </c>
      <c r="C46" s="408"/>
      <c r="D46" s="408"/>
      <c r="E46" s="408"/>
      <c r="F46" s="408"/>
      <c r="G46" s="408"/>
      <c r="H46" s="408"/>
      <c r="I46" s="116">
        <f>Bil!C234</f>
        <v>223</v>
      </c>
      <c r="J46" s="117">
        <f>Bil!D234</f>
        <v>3967707</v>
      </c>
      <c r="K46" s="118">
        <f>Bil!E234</f>
        <v>4195959</v>
      </c>
    </row>
    <row r="47" spans="1:11" ht="12.95" customHeight="1" x14ac:dyDescent="0.2">
      <c r="A47" s="388" t="s">
        <v>1863</v>
      </c>
      <c r="B47" s="409" t="str">
        <f>RasF!B12</f>
        <v>Opće javne usluge (AOP 002+006+009+013 do 017)</v>
      </c>
      <c r="C47" s="409"/>
      <c r="D47" s="409"/>
      <c r="E47" s="409"/>
      <c r="F47" s="409"/>
      <c r="G47" s="409"/>
      <c r="H47" s="409"/>
      <c r="I47" s="110">
        <f>RasF!C12</f>
        <v>1</v>
      </c>
      <c r="J47" s="111">
        <f>RasF!D12</f>
        <v>0</v>
      </c>
      <c r="K47" s="112">
        <f>RasF!E12</f>
        <v>0</v>
      </c>
    </row>
    <row r="48" spans="1:11" ht="12.95" customHeight="1" x14ac:dyDescent="0.2">
      <c r="A48" s="389"/>
      <c r="B48" s="373" t="str">
        <f>RasF!B42</f>
        <v>Ekonomski poslovi (AOP 032+035+039+046+050+056+057+062+070)</v>
      </c>
      <c r="C48" s="373"/>
      <c r="D48" s="373"/>
      <c r="E48" s="373"/>
      <c r="F48" s="373"/>
      <c r="G48" s="373"/>
      <c r="H48" s="373"/>
      <c r="I48" s="113">
        <f>RasF!C42</f>
        <v>31</v>
      </c>
      <c r="J48" s="114">
        <f>RasF!D42</f>
        <v>0</v>
      </c>
      <c r="K48" s="115">
        <f>RasF!E42</f>
        <v>0</v>
      </c>
    </row>
    <row r="49" spans="1:11" ht="12.95" customHeight="1" x14ac:dyDescent="0.2">
      <c r="A49" s="389"/>
      <c r="B49" s="373" t="str">
        <f>RasF!B95</f>
        <v>Rashodi vezani za stanovanje i kom. pogodnosti koji nisu drugdje svrstani</v>
      </c>
      <c r="C49" s="373"/>
      <c r="D49" s="373"/>
      <c r="E49" s="373"/>
      <c r="F49" s="373"/>
      <c r="G49" s="373"/>
      <c r="H49" s="373"/>
      <c r="I49" s="113">
        <f>RasF!C95</f>
        <v>84</v>
      </c>
      <c r="J49" s="114">
        <f>RasF!D95</f>
        <v>0</v>
      </c>
      <c r="K49" s="115">
        <f>RasF!E95</f>
        <v>0</v>
      </c>
    </row>
    <row r="50" spans="1:11" ht="12.95" customHeight="1" x14ac:dyDescent="0.2">
      <c r="A50" s="389"/>
      <c r="B50" s="373" t="str">
        <f>RasF!B121</f>
        <v>Obrazovanje (AOP 111+114+117+118+121 do 124)</v>
      </c>
      <c r="C50" s="373"/>
      <c r="D50" s="373"/>
      <c r="E50" s="373"/>
      <c r="F50" s="373"/>
      <c r="G50" s="373"/>
      <c r="H50" s="373"/>
      <c r="I50" s="113">
        <f>RasF!C121</f>
        <v>110</v>
      </c>
      <c r="J50" s="114">
        <f>RasF!D121</f>
        <v>0</v>
      </c>
      <c r="K50" s="115">
        <f>RasF!E121</f>
        <v>0</v>
      </c>
    </row>
    <row r="51" spans="1:11" ht="12.95" customHeight="1" x14ac:dyDescent="0.2">
      <c r="A51" s="390"/>
      <c r="B51" s="407" t="str">
        <f>RasF!B148</f>
        <v>Kontrolni zbroj (AOP 001+018+024+031+071+078+085+103+110+125)</v>
      </c>
      <c r="C51" s="407"/>
      <c r="D51" s="407"/>
      <c r="E51" s="407"/>
      <c r="F51" s="407"/>
      <c r="G51" s="407"/>
      <c r="H51" s="407"/>
      <c r="I51" s="116">
        <f>RasF!C148</f>
        <v>137</v>
      </c>
      <c r="J51" s="117">
        <f>RasF!D148</f>
        <v>3667443</v>
      </c>
      <c r="K51" s="118">
        <f>RasF!E148</f>
        <v>4403880</v>
      </c>
    </row>
    <row r="52" spans="1:11" ht="12.95" customHeight="1" x14ac:dyDescent="0.2">
      <c r="A52" s="388" t="s">
        <v>1864</v>
      </c>
      <c r="B52" s="410" t="str">
        <f>PVRIO!B12</f>
        <v>Promjene u vrijednosti i obujmu imovine (AOP 002+018)</v>
      </c>
      <c r="C52" s="410"/>
      <c r="D52" s="410"/>
      <c r="E52" s="410"/>
      <c r="F52" s="410"/>
      <c r="G52" s="410"/>
      <c r="H52" s="410"/>
      <c r="I52" s="110">
        <f>PVRIO!C12</f>
        <v>1</v>
      </c>
      <c r="J52" s="111">
        <f>PVRIO!D12</f>
        <v>0</v>
      </c>
      <c r="K52" s="112">
        <f>PVRIO!E12</f>
        <v>0</v>
      </c>
    </row>
    <row r="53" spans="1:11" ht="12.95" customHeight="1" x14ac:dyDescent="0.2">
      <c r="A53" s="389"/>
      <c r="B53" s="406" t="str">
        <f>PVRIO!B29</f>
        <v>Promjene u obujmu imovine (AOP 019+026)</v>
      </c>
      <c r="C53" s="406"/>
      <c r="D53" s="406"/>
      <c r="E53" s="406"/>
      <c r="F53" s="406"/>
      <c r="G53" s="406"/>
      <c r="H53" s="406"/>
      <c r="I53" s="113">
        <f>PVRIO!C29</f>
        <v>18</v>
      </c>
      <c r="J53" s="114">
        <f>PVRIO!D29</f>
        <v>0</v>
      </c>
      <c r="K53" s="115">
        <f>PVRIO!E29</f>
        <v>0</v>
      </c>
    </row>
    <row r="54" spans="1:11" ht="12.95" customHeight="1" x14ac:dyDescent="0.2">
      <c r="A54" s="389"/>
      <c r="B54" s="406" t="str">
        <f>PVRIO!B45</f>
        <v>Promjene u vrijednosti (revalorizacija) i obujmu obveza (AOP 035+040)</v>
      </c>
      <c r="C54" s="406"/>
      <c r="D54" s="406"/>
      <c r="E54" s="406"/>
      <c r="F54" s="406"/>
      <c r="G54" s="406"/>
      <c r="H54" s="406"/>
      <c r="I54" s="113">
        <f>PVRIO!C45</f>
        <v>34</v>
      </c>
      <c r="J54" s="114">
        <f>PVRIO!D45</f>
        <v>0</v>
      </c>
      <c r="K54" s="115">
        <f>PVRIO!E45</f>
        <v>0</v>
      </c>
    </row>
    <row r="55" spans="1:11" ht="12.95" customHeight="1" x14ac:dyDescent="0.2">
      <c r="A55" s="390"/>
      <c r="B55" s="408" t="str">
        <f>PVRIO!B51</f>
        <v>Promjene u obujmu obveza (AOP 041 do 044)</v>
      </c>
      <c r="C55" s="408"/>
      <c r="D55" s="408"/>
      <c r="E55" s="408"/>
      <c r="F55" s="408"/>
      <c r="G55" s="408"/>
      <c r="H55" s="408"/>
      <c r="I55" s="116">
        <f>PVRIO!C51</f>
        <v>40</v>
      </c>
      <c r="J55" s="117">
        <f>PVRIO!D51</f>
        <v>0</v>
      </c>
      <c r="K55" s="118">
        <f>PVRIO!E51</f>
        <v>0</v>
      </c>
    </row>
    <row r="56" spans="1:11" ht="12.95" customHeight="1" x14ac:dyDescent="0.2">
      <c r="A56" s="388" t="s">
        <v>1866</v>
      </c>
      <c r="B56" s="410" t="str">
        <f>Obv!B12</f>
        <v>Stanje obveza 1. siječnja (=AOP 036* iz Izvještaja o obvezama za prethodnu godinu)</v>
      </c>
      <c r="C56" s="410"/>
      <c r="D56" s="410"/>
      <c r="E56" s="410"/>
      <c r="F56" s="410"/>
      <c r="G56" s="410"/>
      <c r="H56" s="410"/>
      <c r="I56" s="110">
        <f>Obv!C12</f>
        <v>1</v>
      </c>
      <c r="J56" s="111" t="s">
        <v>3002</v>
      </c>
      <c r="K56" s="112">
        <f>Obv!D12</f>
        <v>333387</v>
      </c>
    </row>
    <row r="57" spans="1:11" ht="12.95" customHeight="1" x14ac:dyDescent="0.2">
      <c r="A57" s="389"/>
      <c r="B57" s="373" t="str">
        <f>Obv!B47</f>
        <v>Stanje obveza na kraju izvještajnog razdoblja (AOP 001+002-019) i (AOP 037+090)</v>
      </c>
      <c r="C57" s="373"/>
      <c r="D57" s="373"/>
      <c r="E57" s="373"/>
      <c r="F57" s="373"/>
      <c r="G57" s="373"/>
      <c r="H57" s="373"/>
      <c r="I57" s="113">
        <f>Obv!C47</f>
        <v>36</v>
      </c>
      <c r="J57" s="114" t="s">
        <v>3002</v>
      </c>
      <c r="K57" s="115">
        <f>Obv!D47</f>
        <v>338677</v>
      </c>
    </row>
    <row r="58" spans="1:11" ht="12.95" customHeight="1" x14ac:dyDescent="0.2">
      <c r="A58" s="389"/>
      <c r="B58" s="373" t="str">
        <f>Obv!B48</f>
        <v>Stanje dospjelih obveza na kraju izvještajnog razdoblja (AOP 038+043+079+084)</v>
      </c>
      <c r="C58" s="373"/>
      <c r="D58" s="373"/>
      <c r="E58" s="373"/>
      <c r="F58" s="373"/>
      <c r="G58" s="373"/>
      <c r="H58" s="373"/>
      <c r="I58" s="113">
        <f>Obv!C48</f>
        <v>37</v>
      </c>
      <c r="J58" s="114" t="s">
        <v>3002</v>
      </c>
      <c r="K58" s="115">
        <f>Obv!D48</f>
        <v>3636</v>
      </c>
    </row>
    <row r="59" spans="1:11" ht="12.95" customHeight="1" x14ac:dyDescent="0.2">
      <c r="A59" s="390"/>
      <c r="B59" s="407" t="str">
        <f>Obv!B101</f>
        <v>Stanje nedospjelih obveza na kraju izvještajnog razdoblja (AOP 091 do 094)</v>
      </c>
      <c r="C59" s="407"/>
      <c r="D59" s="407"/>
      <c r="E59" s="407"/>
      <c r="F59" s="407"/>
      <c r="G59" s="407"/>
      <c r="H59" s="407"/>
      <c r="I59" s="116">
        <f>Obv!C101</f>
        <v>90</v>
      </c>
      <c r="J59" s="117" t="s">
        <v>3002</v>
      </c>
      <c r="K59" s="118">
        <f>Obv!D101</f>
        <v>335041</v>
      </c>
    </row>
    <row r="60" spans="1:11" ht="5.0999999999999996" customHeight="1" x14ac:dyDescent="0.2">
      <c r="A60" s="5"/>
      <c r="B60" s="6"/>
      <c r="C60" s="6"/>
      <c r="D60" s="6"/>
      <c r="E60" s="6"/>
      <c r="F60" s="6"/>
      <c r="G60" s="6"/>
      <c r="H60" s="6"/>
      <c r="I60" s="6"/>
      <c r="J60" s="7"/>
      <c r="K60" s="7"/>
    </row>
    <row r="61" spans="1:11" ht="36.75" customHeight="1" x14ac:dyDescent="0.2">
      <c r="A61" s="51" t="s">
        <v>3533</v>
      </c>
      <c r="B61" s="6"/>
      <c r="C61" s="6"/>
      <c r="D61" s="6"/>
      <c r="E61" s="6"/>
      <c r="F61" s="6"/>
      <c r="G61" s="6"/>
      <c r="H61" s="6"/>
      <c r="I61" s="6"/>
      <c r="J61" s="414" t="str">
        <f xml:space="preserve"> "Verzija Excel datoteke: " &amp; MID(Skriveni!K31,1,1) &amp; "." &amp; MID(Skriveni!K31,2,1) &amp; "." &amp; MID(Skriveni!K31,3,1) &amp; "."</f>
        <v>Verzija Excel datoteke: 5.0.8.</v>
      </c>
      <c r="K61" s="414"/>
    </row>
    <row r="62" spans="1:11" ht="53.25" customHeight="1" x14ac:dyDescent="0.2">
      <c r="A62" s="19"/>
      <c r="B62" s="19"/>
      <c r="C62" s="19"/>
      <c r="D62" s="19"/>
      <c r="E62" s="19"/>
      <c r="F62" s="19"/>
      <c r="G62" s="20"/>
      <c r="H62" s="19"/>
      <c r="I62" s="19"/>
      <c r="J62" s="19"/>
      <c r="K62" s="19"/>
    </row>
    <row r="63" spans="1:11" ht="21.75" customHeight="1" x14ac:dyDescent="0.2">
      <c r="A63" s="400" t="s">
        <v>3149</v>
      </c>
      <c r="B63" s="400"/>
      <c r="C63" s="400"/>
      <c r="D63" s="400"/>
      <c r="E63" s="16"/>
      <c r="F63" s="21"/>
      <c r="G63" s="16"/>
      <c r="H63" s="401" t="s">
        <v>4058</v>
      </c>
      <c r="I63" s="402"/>
      <c r="J63" s="402"/>
      <c r="K63" s="402"/>
    </row>
    <row r="64" spans="1:11" ht="5.0999999999999996" customHeight="1" x14ac:dyDescent="0.2"/>
    <row r="65" spans="1:2" ht="12.75" hidden="1" customHeight="1" x14ac:dyDescent="0.2"/>
    <row r="66" spans="1:2" ht="12.75" hidden="1" customHeight="1" x14ac:dyDescent="0.2">
      <c r="A66" s="1">
        <v>11</v>
      </c>
      <c r="B66" s="1" t="s">
        <v>2539</v>
      </c>
    </row>
    <row r="67" spans="1:2" ht="12.75" hidden="1" customHeight="1" x14ac:dyDescent="0.2">
      <c r="A67" s="1">
        <v>12</v>
      </c>
      <c r="B67" s="1" t="s">
        <v>2538</v>
      </c>
    </row>
    <row r="68" spans="1:2" ht="12.75" hidden="1" customHeight="1" x14ac:dyDescent="0.2">
      <c r="A68" s="1">
        <v>13</v>
      </c>
      <c r="B68" s="1" t="s">
        <v>2540</v>
      </c>
    </row>
    <row r="69" spans="1:2" ht="12.75" hidden="1" customHeight="1" x14ac:dyDescent="0.2">
      <c r="A69" s="1">
        <v>21</v>
      </c>
      <c r="B69" s="1" t="s">
        <v>2541</v>
      </c>
    </row>
    <row r="70" spans="1:2" ht="12.75" hidden="1" customHeight="1" x14ac:dyDescent="0.2">
      <c r="A70" s="1">
        <v>22</v>
      </c>
      <c r="B70" s="1" t="s">
        <v>2542</v>
      </c>
    </row>
    <row r="71" spans="1:2" ht="12.75" hidden="1" customHeight="1" x14ac:dyDescent="0.2">
      <c r="A71" s="1">
        <v>23</v>
      </c>
      <c r="B71" s="1" t="s">
        <v>2543</v>
      </c>
    </row>
    <row r="72" spans="1:2" ht="12.75" hidden="1" customHeight="1" x14ac:dyDescent="0.2">
      <c r="A72" s="1">
        <v>31</v>
      </c>
      <c r="B72" s="1" t="s">
        <v>2544</v>
      </c>
    </row>
    <row r="73" spans="1:2" ht="12.75" hidden="1" customHeight="1" x14ac:dyDescent="0.2">
      <c r="A73" s="1">
        <v>41</v>
      </c>
      <c r="B73" s="1" t="s">
        <v>1216</v>
      </c>
    </row>
    <row r="74" spans="1:2" ht="12.75" hidden="1" customHeight="1" x14ac:dyDescent="0.2">
      <c r="A74" s="1">
        <v>42</v>
      </c>
      <c r="B74" s="1" t="s">
        <v>1217</v>
      </c>
    </row>
    <row r="75" spans="1:2" ht="12.75" hidden="1" customHeight="1" x14ac:dyDescent="0.2"/>
    <row r="76" spans="1:2" ht="12.75" hidden="1" customHeight="1" x14ac:dyDescent="0.2">
      <c r="A76" s="38" t="s">
        <v>756</v>
      </c>
      <c r="B76" s="41" t="s">
        <v>3004</v>
      </c>
    </row>
    <row r="77" spans="1:2" ht="12.75" hidden="1" customHeight="1" x14ac:dyDescent="0.2">
      <c r="A77" s="37"/>
      <c r="B77" s="43" t="s">
        <v>3196</v>
      </c>
    </row>
    <row r="78" spans="1:2" ht="12.75" hidden="1" customHeight="1" x14ac:dyDescent="0.2">
      <c r="A78" s="37" t="s">
        <v>1366</v>
      </c>
      <c r="B78" s="43" t="s">
        <v>1367</v>
      </c>
    </row>
    <row r="79" spans="1:2" ht="12.75" hidden="1" customHeight="1" x14ac:dyDescent="0.2">
      <c r="A79" s="37" t="s">
        <v>1368</v>
      </c>
      <c r="B79" s="42" t="s">
        <v>1369</v>
      </c>
    </row>
    <row r="80" spans="1:2" ht="12.75" hidden="1" customHeight="1" x14ac:dyDescent="0.2">
      <c r="A80" s="37" t="s">
        <v>1370</v>
      </c>
      <c r="B80" s="42" t="s">
        <v>1371</v>
      </c>
    </row>
    <row r="81" spans="1:2" ht="12.75" hidden="1" customHeight="1" x14ac:dyDescent="0.2">
      <c r="A81" s="37" t="s">
        <v>1372</v>
      </c>
      <c r="B81" s="42" t="s">
        <v>1373</v>
      </c>
    </row>
    <row r="82" spans="1:2" ht="12.75" hidden="1" customHeight="1" x14ac:dyDescent="0.2"/>
    <row r="83" spans="1:2" ht="12.75" hidden="1" customHeight="1" x14ac:dyDescent="0.2">
      <c r="A83" s="46">
        <v>1</v>
      </c>
      <c r="B83" s="46" t="s">
        <v>3847</v>
      </c>
    </row>
    <row r="84" spans="1:2" ht="12.75" hidden="1" customHeight="1" x14ac:dyDescent="0.2">
      <c r="A84" s="46">
        <v>2</v>
      </c>
      <c r="B84" s="46" t="s">
        <v>3848</v>
      </c>
    </row>
    <row r="85" spans="1:2" ht="12.75" hidden="1" customHeight="1" x14ac:dyDescent="0.2">
      <c r="A85" s="46">
        <v>3</v>
      </c>
      <c r="B85" s="46" t="s">
        <v>3849</v>
      </c>
    </row>
    <row r="86" spans="1:2" ht="12.75" hidden="1" customHeight="1" x14ac:dyDescent="0.2">
      <c r="A86" s="46">
        <v>4</v>
      </c>
      <c r="B86" s="46" t="s">
        <v>3850</v>
      </c>
    </row>
    <row r="87" spans="1:2" ht="12.75" hidden="1" customHeight="1" x14ac:dyDescent="0.2">
      <c r="A87" s="46">
        <v>5</v>
      </c>
      <c r="B87" s="46" t="s">
        <v>1063</v>
      </c>
    </row>
    <row r="88" spans="1:2" ht="12.75" hidden="1" customHeight="1" x14ac:dyDescent="0.2">
      <c r="A88" s="46">
        <v>6</v>
      </c>
      <c r="B88" s="46" t="s">
        <v>1064</v>
      </c>
    </row>
    <row r="89" spans="1:2" ht="12.75" hidden="1" customHeight="1" x14ac:dyDescent="0.2">
      <c r="A89" s="46">
        <v>7</v>
      </c>
      <c r="B89" s="46" t="s">
        <v>1065</v>
      </c>
    </row>
    <row r="90" spans="1:2" ht="12.75" hidden="1" customHeight="1" x14ac:dyDescent="0.2">
      <c r="A90" s="46">
        <v>8</v>
      </c>
      <c r="B90" s="46" t="s">
        <v>1066</v>
      </c>
    </row>
    <row r="91" spans="1:2" ht="12.75" hidden="1" customHeight="1" x14ac:dyDescent="0.2">
      <c r="A91" s="46">
        <v>9</v>
      </c>
      <c r="B91" s="46" t="s">
        <v>1067</v>
      </c>
    </row>
    <row r="92" spans="1:2" ht="12.75" hidden="1" customHeight="1" x14ac:dyDescent="0.2">
      <c r="A92" s="46">
        <v>10</v>
      </c>
      <c r="B92" s="46" t="s">
        <v>1068</v>
      </c>
    </row>
    <row r="93" spans="1:2" ht="12.75" hidden="1" customHeight="1" x14ac:dyDescent="0.2">
      <c r="A93" s="46">
        <v>11</v>
      </c>
      <c r="B93" s="46" t="s">
        <v>1069</v>
      </c>
    </row>
    <row r="94" spans="1:2" ht="12.75" hidden="1" customHeight="1" x14ac:dyDescent="0.2">
      <c r="A94" s="46">
        <v>12</v>
      </c>
      <c r="B94" s="46" t="s">
        <v>1070</v>
      </c>
    </row>
    <row r="95" spans="1:2" ht="12.75" hidden="1" customHeight="1" x14ac:dyDescent="0.2">
      <c r="A95" s="46">
        <v>13</v>
      </c>
      <c r="B95" s="46" t="s">
        <v>1071</v>
      </c>
    </row>
    <row r="96" spans="1:2" ht="12.75" hidden="1" customHeight="1" x14ac:dyDescent="0.2">
      <c r="A96" s="46">
        <v>14</v>
      </c>
      <c r="B96" s="46" t="s">
        <v>1072</v>
      </c>
    </row>
    <row r="97" spans="1:5" ht="12.75" hidden="1" customHeight="1" x14ac:dyDescent="0.2">
      <c r="A97" s="46">
        <v>15</v>
      </c>
      <c r="B97" s="46" t="s">
        <v>1073</v>
      </c>
    </row>
    <row r="98" spans="1:5" ht="12.75" hidden="1" customHeight="1" x14ac:dyDescent="0.2">
      <c r="A98" s="46">
        <v>16</v>
      </c>
      <c r="B98" s="46" t="s">
        <v>1074</v>
      </c>
    </row>
    <row r="99" spans="1:5" ht="12.75" hidden="1" customHeight="1" x14ac:dyDescent="0.2">
      <c r="A99" s="46">
        <v>17</v>
      </c>
      <c r="B99" s="46" t="s">
        <v>1075</v>
      </c>
    </row>
    <row r="100" spans="1:5" ht="12.75" hidden="1" customHeight="1" x14ac:dyDescent="0.2">
      <c r="A100" s="46">
        <v>18</v>
      </c>
      <c r="B100" s="46" t="s">
        <v>1076</v>
      </c>
    </row>
    <row r="101" spans="1:5" ht="12.75" hidden="1" customHeight="1" x14ac:dyDescent="0.2">
      <c r="A101" s="46">
        <v>19</v>
      </c>
      <c r="B101" s="46" t="s">
        <v>1077</v>
      </c>
    </row>
    <row r="102" spans="1:5" ht="12.75" hidden="1" customHeight="1" x14ac:dyDescent="0.2">
      <c r="A102" s="46">
        <v>20</v>
      </c>
      <c r="B102" s="46" t="s">
        <v>1172</v>
      </c>
    </row>
    <row r="103" spans="1:5" ht="12.75" hidden="1" customHeight="1" x14ac:dyDescent="0.2">
      <c r="A103" s="46">
        <v>21</v>
      </c>
      <c r="B103" s="46" t="s">
        <v>1602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3198</v>
      </c>
      <c r="C107" s="1">
        <v>16</v>
      </c>
      <c r="E107" s="44">
        <v>111</v>
      </c>
    </row>
    <row r="108" spans="1:5" ht="12.75" hidden="1" customHeight="1" x14ac:dyDescent="0.2">
      <c r="A108" s="1">
        <v>2</v>
      </c>
      <c r="B108" s="1" t="s">
        <v>3199</v>
      </c>
      <c r="C108" s="1">
        <v>14</v>
      </c>
      <c r="E108" s="44">
        <v>112</v>
      </c>
    </row>
    <row r="109" spans="1:5" ht="12.75" hidden="1" customHeight="1" x14ac:dyDescent="0.2">
      <c r="A109" s="1">
        <v>3</v>
      </c>
      <c r="B109" s="1" t="s">
        <v>3200</v>
      </c>
      <c r="C109" s="1">
        <v>16</v>
      </c>
      <c r="E109" s="44">
        <v>113</v>
      </c>
    </row>
    <row r="110" spans="1:5" ht="12.75" hidden="1" customHeight="1" x14ac:dyDescent="0.2">
      <c r="A110" s="1">
        <v>4</v>
      </c>
      <c r="B110" s="1" t="s">
        <v>3201</v>
      </c>
      <c r="C110" s="1">
        <v>8</v>
      </c>
      <c r="E110" s="44">
        <v>114</v>
      </c>
    </row>
    <row r="111" spans="1:5" ht="12.75" hidden="1" customHeight="1" x14ac:dyDescent="0.2">
      <c r="A111" s="1">
        <v>5</v>
      </c>
      <c r="B111" s="1" t="s">
        <v>3202</v>
      </c>
      <c r="C111" s="1">
        <v>18</v>
      </c>
      <c r="E111" s="44">
        <v>115</v>
      </c>
    </row>
    <row r="112" spans="1:5" ht="12.75" hidden="1" customHeight="1" x14ac:dyDescent="0.2">
      <c r="A112" s="1">
        <v>6</v>
      </c>
      <c r="B112" s="1" t="s">
        <v>3203</v>
      </c>
      <c r="C112" s="1">
        <v>18</v>
      </c>
      <c r="E112" s="44">
        <v>116</v>
      </c>
    </row>
    <row r="113" spans="1:5" ht="12.75" hidden="1" customHeight="1" x14ac:dyDescent="0.2">
      <c r="A113" s="1">
        <v>7</v>
      </c>
      <c r="B113" s="1" t="s">
        <v>3204</v>
      </c>
      <c r="C113" s="1">
        <v>4</v>
      </c>
      <c r="E113" s="44">
        <v>119</v>
      </c>
    </row>
    <row r="114" spans="1:5" ht="12.75" hidden="1" customHeight="1" x14ac:dyDescent="0.2">
      <c r="A114" s="1">
        <v>8</v>
      </c>
      <c r="B114" s="1" t="s">
        <v>3205</v>
      </c>
      <c r="C114" s="1">
        <v>8</v>
      </c>
      <c r="E114" s="44">
        <v>121</v>
      </c>
    </row>
    <row r="115" spans="1:5" ht="12.75" hidden="1" customHeight="1" x14ac:dyDescent="0.2">
      <c r="A115" s="1">
        <v>9</v>
      </c>
      <c r="B115" s="1" t="s">
        <v>3206</v>
      </c>
      <c r="C115" s="1">
        <v>17</v>
      </c>
      <c r="E115" s="44">
        <v>122</v>
      </c>
    </row>
    <row r="116" spans="1:5" ht="12.75" hidden="1" customHeight="1" x14ac:dyDescent="0.2">
      <c r="A116" s="1">
        <v>10</v>
      </c>
      <c r="B116" s="1" t="s">
        <v>3207</v>
      </c>
      <c r="C116" s="1">
        <v>12</v>
      </c>
      <c r="E116" s="44">
        <v>123</v>
      </c>
    </row>
    <row r="117" spans="1:5" ht="12.75" hidden="1" customHeight="1" x14ac:dyDescent="0.2">
      <c r="A117" s="1">
        <v>11</v>
      </c>
      <c r="B117" s="1" t="s">
        <v>3208</v>
      </c>
      <c r="C117" s="1">
        <v>2</v>
      </c>
      <c r="E117" s="44">
        <v>124</v>
      </c>
    </row>
    <row r="118" spans="1:5" ht="12.75" hidden="1" customHeight="1" x14ac:dyDescent="0.2">
      <c r="A118" s="1">
        <v>12</v>
      </c>
      <c r="B118" s="1" t="s">
        <v>3209</v>
      </c>
      <c r="C118" s="1">
        <v>5</v>
      </c>
      <c r="E118" s="44">
        <v>125</v>
      </c>
    </row>
    <row r="119" spans="1:5" ht="12.75" hidden="1" customHeight="1" x14ac:dyDescent="0.2">
      <c r="A119" s="1">
        <v>13</v>
      </c>
      <c r="B119" s="1" t="s">
        <v>3210</v>
      </c>
      <c r="C119" s="1">
        <v>14</v>
      </c>
      <c r="E119" s="44">
        <v>125</v>
      </c>
    </row>
    <row r="120" spans="1:5" ht="12.75" hidden="1" customHeight="1" x14ac:dyDescent="0.2">
      <c r="A120" s="1">
        <v>15</v>
      </c>
      <c r="B120" s="1" t="s">
        <v>3211</v>
      </c>
      <c r="C120" s="1">
        <v>20</v>
      </c>
      <c r="E120" s="44">
        <v>126</v>
      </c>
    </row>
    <row r="121" spans="1:5" ht="12.75" hidden="1" customHeight="1" x14ac:dyDescent="0.2">
      <c r="A121" s="1">
        <v>16</v>
      </c>
      <c r="B121" s="1" t="s">
        <v>3212</v>
      </c>
      <c r="C121" s="1">
        <v>14</v>
      </c>
      <c r="E121" s="44">
        <v>127</v>
      </c>
    </row>
    <row r="122" spans="1:5" ht="12.75" hidden="1" customHeight="1" x14ac:dyDescent="0.2">
      <c r="A122" s="1">
        <v>17</v>
      </c>
      <c r="B122" s="1" t="s">
        <v>3213</v>
      </c>
      <c r="C122" s="1">
        <v>13</v>
      </c>
      <c r="E122" s="44">
        <v>128</v>
      </c>
    </row>
    <row r="123" spans="1:5" ht="12.75" hidden="1" customHeight="1" x14ac:dyDescent="0.2">
      <c r="A123" s="1">
        <v>18</v>
      </c>
      <c r="B123" s="1" t="s">
        <v>1887</v>
      </c>
      <c r="C123" s="1">
        <v>7</v>
      </c>
      <c r="E123" s="44">
        <v>129</v>
      </c>
    </row>
    <row r="124" spans="1:5" ht="12.75" hidden="1" customHeight="1" x14ac:dyDescent="0.2">
      <c r="A124" s="1">
        <v>19</v>
      </c>
      <c r="B124" s="1" t="s">
        <v>143</v>
      </c>
      <c r="C124" s="1">
        <v>5</v>
      </c>
      <c r="E124" s="44">
        <v>130</v>
      </c>
    </row>
    <row r="125" spans="1:5" ht="12.75" hidden="1" customHeight="1" x14ac:dyDescent="0.2">
      <c r="A125" s="1">
        <v>20</v>
      </c>
      <c r="B125" s="1" t="s">
        <v>144</v>
      </c>
      <c r="C125" s="1">
        <v>13</v>
      </c>
      <c r="E125" s="44">
        <v>141</v>
      </c>
    </row>
    <row r="126" spans="1:5" ht="12.75" hidden="1" customHeight="1" x14ac:dyDescent="0.2">
      <c r="A126" s="1">
        <v>21</v>
      </c>
      <c r="B126" s="1" t="s">
        <v>145</v>
      </c>
      <c r="C126" s="1">
        <v>14</v>
      </c>
      <c r="E126" s="44">
        <v>142</v>
      </c>
    </row>
    <row r="127" spans="1:5" ht="12.75" hidden="1" customHeight="1" x14ac:dyDescent="0.2">
      <c r="A127" s="1">
        <v>22</v>
      </c>
      <c r="B127" s="1" t="s">
        <v>146</v>
      </c>
      <c r="C127" s="1">
        <v>13</v>
      </c>
      <c r="E127" s="44">
        <v>143</v>
      </c>
    </row>
    <row r="128" spans="1:5" ht="12.75" hidden="1" customHeight="1" x14ac:dyDescent="0.2">
      <c r="A128" s="1">
        <v>23</v>
      </c>
      <c r="B128" s="1" t="s">
        <v>147</v>
      </c>
      <c r="C128" s="1">
        <v>14</v>
      </c>
      <c r="E128" s="44">
        <v>144</v>
      </c>
    </row>
    <row r="129" spans="1:5" ht="12.75" hidden="1" customHeight="1" x14ac:dyDescent="0.2">
      <c r="A129" s="1">
        <v>24</v>
      </c>
      <c r="B129" s="1" t="s">
        <v>148</v>
      </c>
      <c r="C129" s="1">
        <v>7</v>
      </c>
      <c r="E129" s="44">
        <v>145</v>
      </c>
    </row>
    <row r="130" spans="1:5" ht="12.75" hidden="1" customHeight="1" x14ac:dyDescent="0.2">
      <c r="A130" s="1">
        <v>25</v>
      </c>
      <c r="B130" s="1" t="s">
        <v>149</v>
      </c>
      <c r="C130" s="1">
        <v>19</v>
      </c>
      <c r="E130" s="44">
        <v>146</v>
      </c>
    </row>
    <row r="131" spans="1:5" ht="12.75" hidden="1" customHeight="1" x14ac:dyDescent="0.2">
      <c r="A131" s="1">
        <v>26</v>
      </c>
      <c r="B131" s="1" t="s">
        <v>150</v>
      </c>
      <c r="C131" s="1">
        <v>16</v>
      </c>
      <c r="E131" s="44">
        <v>147</v>
      </c>
    </row>
    <row r="132" spans="1:5" ht="12.75" hidden="1" customHeight="1" x14ac:dyDescent="0.2">
      <c r="A132" s="1">
        <v>27</v>
      </c>
      <c r="B132" s="1" t="s">
        <v>151</v>
      </c>
      <c r="C132" s="1">
        <v>17</v>
      </c>
      <c r="E132" s="44">
        <v>149</v>
      </c>
    </row>
    <row r="133" spans="1:5" ht="12.75" hidden="1" customHeight="1" x14ac:dyDescent="0.2">
      <c r="A133" s="1">
        <v>29</v>
      </c>
      <c r="B133" s="1" t="s">
        <v>152</v>
      </c>
      <c r="C133" s="1">
        <v>16</v>
      </c>
      <c r="E133" s="44">
        <v>150</v>
      </c>
    </row>
    <row r="134" spans="1:5" ht="12.75" hidden="1" customHeight="1" x14ac:dyDescent="0.2">
      <c r="A134" s="1">
        <v>30</v>
      </c>
      <c r="B134" s="1" t="s">
        <v>153</v>
      </c>
      <c r="C134" s="1">
        <v>4</v>
      </c>
      <c r="E134" s="44">
        <v>161</v>
      </c>
    </row>
    <row r="135" spans="1:5" ht="12.75" hidden="1" customHeight="1" x14ac:dyDescent="0.2">
      <c r="A135" s="1">
        <v>32</v>
      </c>
      <c r="B135" s="1" t="s">
        <v>154</v>
      </c>
      <c r="C135" s="1">
        <v>16</v>
      </c>
      <c r="E135" s="44">
        <v>162</v>
      </c>
    </row>
    <row r="136" spans="1:5" ht="12.75" hidden="1" customHeight="1" x14ac:dyDescent="0.2">
      <c r="A136" s="1">
        <v>33</v>
      </c>
      <c r="B136" s="1" t="s">
        <v>155</v>
      </c>
      <c r="C136" s="1">
        <v>1</v>
      </c>
      <c r="E136" s="44">
        <v>163</v>
      </c>
    </row>
    <row r="137" spans="1:5" ht="12.75" hidden="1" customHeight="1" x14ac:dyDescent="0.2">
      <c r="A137" s="1">
        <v>34</v>
      </c>
      <c r="B137" s="1" t="s">
        <v>156</v>
      </c>
      <c r="C137" s="1">
        <v>1</v>
      </c>
      <c r="E137" s="44">
        <v>164</v>
      </c>
    </row>
    <row r="138" spans="1:5" ht="12.75" hidden="1" customHeight="1" x14ac:dyDescent="0.2">
      <c r="A138" s="1">
        <v>35</v>
      </c>
      <c r="B138" s="1" t="s">
        <v>157</v>
      </c>
      <c r="C138" s="1">
        <v>11</v>
      </c>
      <c r="E138" s="44">
        <v>170</v>
      </c>
    </row>
    <row r="139" spans="1:5" ht="12.75" hidden="1" customHeight="1" x14ac:dyDescent="0.2">
      <c r="A139" s="1">
        <v>36</v>
      </c>
      <c r="B139" s="1" t="s">
        <v>158</v>
      </c>
      <c r="C139" s="1">
        <v>5</v>
      </c>
      <c r="E139" s="44">
        <v>210</v>
      </c>
    </row>
    <row r="140" spans="1:5" ht="12.75" hidden="1" customHeight="1" x14ac:dyDescent="0.2">
      <c r="A140" s="1">
        <v>37</v>
      </c>
      <c r="B140" s="1" t="s">
        <v>159</v>
      </c>
      <c r="C140" s="1">
        <v>9</v>
      </c>
      <c r="E140" s="44">
        <v>220</v>
      </c>
    </row>
    <row r="141" spans="1:5" ht="12.75" hidden="1" customHeight="1" x14ac:dyDescent="0.2">
      <c r="A141" s="1">
        <v>38</v>
      </c>
      <c r="B141" s="1" t="s">
        <v>160</v>
      </c>
      <c r="C141" s="1">
        <v>8</v>
      </c>
      <c r="E141" s="44">
        <v>230</v>
      </c>
    </row>
    <row r="142" spans="1:5" ht="12.75" hidden="1" customHeight="1" x14ac:dyDescent="0.2">
      <c r="A142" s="1">
        <v>39</v>
      </c>
      <c r="B142" s="1" t="s">
        <v>161</v>
      </c>
      <c r="C142" s="1">
        <v>12</v>
      </c>
      <c r="E142" s="44">
        <v>240</v>
      </c>
    </row>
    <row r="143" spans="1:5" ht="12.75" hidden="1" customHeight="1" x14ac:dyDescent="0.2">
      <c r="A143" s="1">
        <v>40</v>
      </c>
      <c r="B143" s="1" t="s">
        <v>162</v>
      </c>
      <c r="C143" s="1">
        <v>18</v>
      </c>
      <c r="E143" s="44">
        <v>311</v>
      </c>
    </row>
    <row r="144" spans="1:5" ht="12.75" hidden="1" customHeight="1" x14ac:dyDescent="0.2">
      <c r="A144" s="1">
        <v>41</v>
      </c>
      <c r="B144" s="1" t="s">
        <v>479</v>
      </c>
      <c r="C144" s="1">
        <v>2</v>
      </c>
      <c r="E144" s="44">
        <v>312</v>
      </c>
    </row>
    <row r="145" spans="1:5" ht="12.75" hidden="1" customHeight="1" x14ac:dyDescent="0.2">
      <c r="A145" s="1">
        <v>42</v>
      </c>
      <c r="B145" s="1" t="s">
        <v>480</v>
      </c>
      <c r="C145" s="1">
        <v>18</v>
      </c>
      <c r="E145" s="44">
        <v>321</v>
      </c>
    </row>
    <row r="146" spans="1:5" ht="12.75" hidden="1" customHeight="1" x14ac:dyDescent="0.2">
      <c r="A146" s="1">
        <v>43</v>
      </c>
      <c r="B146" s="1" t="s">
        <v>481</v>
      </c>
      <c r="C146" s="1">
        <v>18</v>
      </c>
      <c r="E146" s="44">
        <v>322</v>
      </c>
    </row>
    <row r="147" spans="1:5" ht="12.75" hidden="1" customHeight="1" x14ac:dyDescent="0.2">
      <c r="A147" s="1">
        <v>44</v>
      </c>
      <c r="B147" s="1" t="s">
        <v>482</v>
      </c>
      <c r="C147" s="1">
        <v>16</v>
      </c>
      <c r="E147" s="44">
        <v>510</v>
      </c>
    </row>
    <row r="148" spans="1:5" ht="12.75" hidden="1" customHeight="1" x14ac:dyDescent="0.2">
      <c r="A148" s="1">
        <v>46</v>
      </c>
      <c r="B148" s="1" t="s">
        <v>483</v>
      </c>
      <c r="C148" s="1">
        <v>12</v>
      </c>
      <c r="E148" s="44">
        <v>520</v>
      </c>
    </row>
    <row r="149" spans="1:5" ht="12.75" hidden="1" customHeight="1" x14ac:dyDescent="0.2">
      <c r="A149" s="1">
        <v>47</v>
      </c>
      <c r="B149" s="1" t="s">
        <v>484</v>
      </c>
      <c r="C149" s="1">
        <v>18</v>
      </c>
      <c r="E149" s="44">
        <v>610</v>
      </c>
    </row>
    <row r="150" spans="1:5" ht="12.75" hidden="1" customHeight="1" x14ac:dyDescent="0.2">
      <c r="A150" s="1">
        <v>48</v>
      </c>
      <c r="B150" s="1" t="s">
        <v>485</v>
      </c>
      <c r="C150" s="1">
        <v>5</v>
      </c>
      <c r="E150" s="44">
        <v>620</v>
      </c>
    </row>
    <row r="151" spans="1:5" ht="12.75" hidden="1" customHeight="1" x14ac:dyDescent="0.2">
      <c r="A151" s="1">
        <v>49</v>
      </c>
      <c r="B151" s="1" t="s">
        <v>244</v>
      </c>
      <c r="C151" s="1">
        <v>4</v>
      </c>
      <c r="E151" s="44">
        <v>710</v>
      </c>
    </row>
    <row r="152" spans="1:5" ht="12.75" hidden="1" customHeight="1" x14ac:dyDescent="0.2">
      <c r="A152" s="1">
        <v>50</v>
      </c>
      <c r="B152" s="1" t="s">
        <v>245</v>
      </c>
      <c r="C152" s="1">
        <v>17</v>
      </c>
      <c r="E152" s="44">
        <v>721</v>
      </c>
    </row>
    <row r="153" spans="1:5" ht="12.75" hidden="1" customHeight="1" x14ac:dyDescent="0.2">
      <c r="A153" s="1">
        <v>51</v>
      </c>
      <c r="B153" s="1" t="s">
        <v>246</v>
      </c>
      <c r="C153" s="1">
        <v>15</v>
      </c>
      <c r="E153" s="44">
        <v>729</v>
      </c>
    </row>
    <row r="154" spans="1:5" ht="12.75" hidden="1" customHeight="1" x14ac:dyDescent="0.2">
      <c r="A154" s="1">
        <v>52</v>
      </c>
      <c r="B154" s="1" t="s">
        <v>247</v>
      </c>
      <c r="C154" s="1">
        <v>8</v>
      </c>
      <c r="E154" s="44">
        <v>811</v>
      </c>
    </row>
    <row r="155" spans="1:5" ht="12.75" hidden="1" customHeight="1" x14ac:dyDescent="0.2">
      <c r="A155" s="1">
        <v>53</v>
      </c>
      <c r="B155" s="1" t="s">
        <v>248</v>
      </c>
      <c r="C155" s="1">
        <v>8</v>
      </c>
      <c r="E155" s="44">
        <v>812</v>
      </c>
    </row>
    <row r="156" spans="1:5" ht="12.75" hidden="1" customHeight="1" x14ac:dyDescent="0.2">
      <c r="A156" s="1">
        <v>54</v>
      </c>
      <c r="B156" s="1" t="s">
        <v>249</v>
      </c>
      <c r="C156" s="1">
        <v>10</v>
      </c>
      <c r="E156" s="44">
        <v>891</v>
      </c>
    </row>
    <row r="157" spans="1:5" ht="12.75" hidden="1" customHeight="1" x14ac:dyDescent="0.2">
      <c r="A157" s="1">
        <v>55</v>
      </c>
      <c r="B157" s="1" t="s">
        <v>250</v>
      </c>
      <c r="C157" s="1">
        <v>8</v>
      </c>
      <c r="E157" s="44">
        <v>892</v>
      </c>
    </row>
    <row r="158" spans="1:5" ht="12.75" hidden="1" customHeight="1" x14ac:dyDescent="0.2">
      <c r="A158" s="1">
        <v>56</v>
      </c>
      <c r="B158" s="1" t="s">
        <v>251</v>
      </c>
      <c r="C158" s="1">
        <v>10</v>
      </c>
      <c r="E158" s="44">
        <v>893</v>
      </c>
    </row>
    <row r="159" spans="1:5" ht="12.75" hidden="1" customHeight="1" x14ac:dyDescent="0.2">
      <c r="A159" s="1">
        <v>57</v>
      </c>
      <c r="B159" s="1" t="s">
        <v>252</v>
      </c>
      <c r="C159" s="1">
        <v>10</v>
      </c>
      <c r="E159" s="44">
        <v>899</v>
      </c>
    </row>
    <row r="160" spans="1:5" ht="12.75" hidden="1" customHeight="1" x14ac:dyDescent="0.2">
      <c r="A160" s="1">
        <v>58</v>
      </c>
      <c r="B160" s="1" t="s">
        <v>253</v>
      </c>
      <c r="C160" s="1">
        <v>11</v>
      </c>
      <c r="E160" s="44">
        <v>910</v>
      </c>
    </row>
    <row r="161" spans="1:5" ht="12.75" hidden="1" customHeight="1" x14ac:dyDescent="0.2">
      <c r="A161" s="1">
        <v>60</v>
      </c>
      <c r="B161" s="1" t="s">
        <v>254</v>
      </c>
      <c r="C161" s="1">
        <v>20</v>
      </c>
      <c r="E161" s="44">
        <v>990</v>
      </c>
    </row>
    <row r="162" spans="1:5" ht="12.75" hidden="1" customHeight="1" x14ac:dyDescent="0.2">
      <c r="A162" s="1">
        <v>61</v>
      </c>
      <c r="B162" s="1" t="s">
        <v>255</v>
      </c>
      <c r="C162" s="1">
        <v>8</v>
      </c>
      <c r="E162" s="44">
        <v>1011</v>
      </c>
    </row>
    <row r="163" spans="1:5" ht="12.75" hidden="1" customHeight="1" x14ac:dyDescent="0.2">
      <c r="A163" s="1">
        <v>63</v>
      </c>
      <c r="B163" s="1" t="s">
        <v>256</v>
      </c>
      <c r="C163" s="1">
        <v>7</v>
      </c>
      <c r="E163" s="44">
        <v>1012</v>
      </c>
    </row>
    <row r="164" spans="1:5" ht="12.75" hidden="1" customHeight="1" x14ac:dyDescent="0.2">
      <c r="A164" s="1">
        <v>64</v>
      </c>
      <c r="B164" s="1" t="s">
        <v>257</v>
      </c>
      <c r="C164" s="1">
        <v>14</v>
      </c>
      <c r="E164" s="44">
        <v>1013</v>
      </c>
    </row>
    <row r="165" spans="1:5" ht="12.75" hidden="1" customHeight="1" x14ac:dyDescent="0.2">
      <c r="A165" s="1">
        <v>65</v>
      </c>
      <c r="B165" s="1" t="s">
        <v>258</v>
      </c>
      <c r="C165" s="1">
        <v>14</v>
      </c>
      <c r="E165" s="44">
        <v>1020</v>
      </c>
    </row>
    <row r="166" spans="1:5" ht="12.75" hidden="1" customHeight="1" x14ac:dyDescent="0.2">
      <c r="A166" s="1">
        <v>66</v>
      </c>
      <c r="B166" s="1" t="s">
        <v>3599</v>
      </c>
      <c r="C166" s="1">
        <v>14</v>
      </c>
      <c r="E166" s="44">
        <v>1031</v>
      </c>
    </row>
    <row r="167" spans="1:5" ht="12.75" hidden="1" customHeight="1" x14ac:dyDescent="0.2">
      <c r="A167" s="1">
        <v>67</v>
      </c>
      <c r="B167" s="1" t="s">
        <v>3600</v>
      </c>
      <c r="C167" s="1">
        <v>7</v>
      </c>
      <c r="E167" s="44">
        <v>1032</v>
      </c>
    </row>
    <row r="168" spans="1:5" ht="12.75" hidden="1" customHeight="1" x14ac:dyDescent="0.2">
      <c r="A168" s="1">
        <v>68</v>
      </c>
      <c r="B168" s="1" t="s">
        <v>3601</v>
      </c>
      <c r="C168" s="1">
        <v>12</v>
      </c>
      <c r="E168" s="44">
        <v>1039</v>
      </c>
    </row>
    <row r="169" spans="1:5" ht="12.75" hidden="1" customHeight="1" x14ac:dyDescent="0.2">
      <c r="A169" s="1">
        <v>69</v>
      </c>
      <c r="B169" s="1" t="s">
        <v>3602</v>
      </c>
      <c r="C169" s="1">
        <v>8</v>
      </c>
      <c r="E169" s="44">
        <v>1041</v>
      </c>
    </row>
    <row r="170" spans="1:5" ht="12.75" hidden="1" customHeight="1" x14ac:dyDescent="0.2">
      <c r="A170" s="1">
        <v>70</v>
      </c>
      <c r="B170" s="1" t="s">
        <v>3603</v>
      </c>
      <c r="C170" s="1">
        <v>2</v>
      </c>
      <c r="E170" s="44">
        <v>1042</v>
      </c>
    </row>
    <row r="171" spans="1:5" ht="12.75" hidden="1" customHeight="1" x14ac:dyDescent="0.2">
      <c r="A171" s="1">
        <v>71</v>
      </c>
      <c r="B171" s="1" t="s">
        <v>3604</v>
      </c>
      <c r="C171" s="1">
        <v>7</v>
      </c>
      <c r="E171" s="44">
        <v>1051</v>
      </c>
    </row>
    <row r="172" spans="1:5" ht="12.75" hidden="1" customHeight="1" x14ac:dyDescent="0.2">
      <c r="A172" s="1">
        <v>72</v>
      </c>
      <c r="B172" s="1" t="s">
        <v>3605</v>
      </c>
      <c r="C172" s="1">
        <v>17</v>
      </c>
      <c r="E172" s="44">
        <v>1052</v>
      </c>
    </row>
    <row r="173" spans="1:5" ht="12.75" hidden="1" customHeight="1" x14ac:dyDescent="0.2">
      <c r="A173" s="1">
        <v>74</v>
      </c>
      <c r="B173" s="1" t="s">
        <v>3606</v>
      </c>
      <c r="C173" s="1">
        <v>8</v>
      </c>
      <c r="E173" s="44">
        <v>1061</v>
      </c>
    </row>
    <row r="174" spans="1:5" ht="12.75" hidden="1" customHeight="1" x14ac:dyDescent="0.2">
      <c r="A174" s="1">
        <v>75</v>
      </c>
      <c r="B174" s="1" t="s">
        <v>3607</v>
      </c>
      <c r="C174" s="1">
        <v>20</v>
      </c>
      <c r="E174" s="44">
        <v>1062</v>
      </c>
    </row>
    <row r="175" spans="1:5" ht="12.75" hidden="1" customHeight="1" x14ac:dyDescent="0.2">
      <c r="A175" s="1">
        <v>77</v>
      </c>
      <c r="B175" s="1" t="s">
        <v>3608</v>
      </c>
      <c r="C175" s="1">
        <v>17</v>
      </c>
      <c r="E175" s="44">
        <v>1071</v>
      </c>
    </row>
    <row r="176" spans="1:5" ht="12.75" hidden="1" customHeight="1" x14ac:dyDescent="0.2">
      <c r="A176" s="1">
        <v>78</v>
      </c>
      <c r="B176" s="1" t="s">
        <v>3609</v>
      </c>
      <c r="C176" s="1">
        <v>20</v>
      </c>
      <c r="E176" s="44">
        <v>1072</v>
      </c>
    </row>
    <row r="177" spans="1:5" ht="12.75" hidden="1" customHeight="1" x14ac:dyDescent="0.2">
      <c r="A177" s="1">
        <v>79</v>
      </c>
      <c r="B177" s="1" t="s">
        <v>3610</v>
      </c>
      <c r="C177" s="1">
        <v>2</v>
      </c>
      <c r="E177" s="44">
        <v>1073</v>
      </c>
    </row>
    <row r="178" spans="1:5" ht="12.75" hidden="1" customHeight="1" x14ac:dyDescent="0.2">
      <c r="A178" s="1">
        <v>80</v>
      </c>
      <c r="B178" s="1" t="s">
        <v>3611</v>
      </c>
      <c r="C178" s="1">
        <v>5</v>
      </c>
      <c r="E178" s="44">
        <v>1081</v>
      </c>
    </row>
    <row r="179" spans="1:5" ht="12.75" hidden="1" customHeight="1" x14ac:dyDescent="0.2">
      <c r="A179" s="1">
        <v>81</v>
      </c>
      <c r="B179" s="1" t="s">
        <v>3688</v>
      </c>
      <c r="C179" s="1">
        <v>12</v>
      </c>
      <c r="E179" s="44">
        <v>1082</v>
      </c>
    </row>
    <row r="180" spans="1:5" ht="12.75" hidden="1" customHeight="1" x14ac:dyDescent="0.2">
      <c r="A180" s="1">
        <v>82</v>
      </c>
      <c r="B180" s="1" t="s">
        <v>1549</v>
      </c>
      <c r="C180" s="1">
        <v>20</v>
      </c>
      <c r="E180" s="44">
        <v>1083</v>
      </c>
    </row>
    <row r="181" spans="1:5" ht="12.75" hidden="1" customHeight="1" x14ac:dyDescent="0.2">
      <c r="A181" s="1">
        <v>83</v>
      </c>
      <c r="B181" s="1" t="s">
        <v>1550</v>
      </c>
      <c r="C181" s="1">
        <v>3</v>
      </c>
      <c r="E181" s="44">
        <v>1084</v>
      </c>
    </row>
    <row r="182" spans="1:5" ht="12.75" hidden="1" customHeight="1" x14ac:dyDescent="0.2">
      <c r="A182" s="1">
        <v>84</v>
      </c>
      <c r="B182" s="1" t="s">
        <v>1551</v>
      </c>
      <c r="C182" s="1">
        <v>9</v>
      </c>
      <c r="E182" s="44">
        <v>1085</v>
      </c>
    </row>
    <row r="183" spans="1:5" ht="12.75" hidden="1" customHeight="1" x14ac:dyDescent="0.2">
      <c r="A183" s="1">
        <v>85</v>
      </c>
      <c r="B183" s="1" t="s">
        <v>1552</v>
      </c>
      <c r="C183" s="1">
        <v>5</v>
      </c>
      <c r="E183" s="44">
        <v>1086</v>
      </c>
    </row>
    <row r="184" spans="1:5" ht="12.75" hidden="1" customHeight="1" x14ac:dyDescent="0.2">
      <c r="A184" s="1">
        <v>86</v>
      </c>
      <c r="B184" s="1" t="s">
        <v>1553</v>
      </c>
      <c r="C184" s="1">
        <v>14</v>
      </c>
      <c r="E184" s="44">
        <v>1089</v>
      </c>
    </row>
    <row r="185" spans="1:5" ht="12.75" hidden="1" customHeight="1" x14ac:dyDescent="0.2">
      <c r="A185" s="1">
        <v>87</v>
      </c>
      <c r="B185" s="1" t="s">
        <v>1554</v>
      </c>
      <c r="C185" s="1">
        <v>17</v>
      </c>
      <c r="E185" s="44">
        <v>1091</v>
      </c>
    </row>
    <row r="186" spans="1:5" ht="12.75" hidden="1" customHeight="1" x14ac:dyDescent="0.2">
      <c r="A186" s="1">
        <v>88</v>
      </c>
      <c r="B186" s="1" t="s">
        <v>1555</v>
      </c>
      <c r="C186" s="1">
        <v>17</v>
      </c>
      <c r="E186" s="44">
        <v>1092</v>
      </c>
    </row>
    <row r="187" spans="1:5" ht="12.75" hidden="1" customHeight="1" x14ac:dyDescent="0.2">
      <c r="A187" s="1">
        <v>89</v>
      </c>
      <c r="B187" s="1" t="s">
        <v>1556</v>
      </c>
      <c r="C187" s="1">
        <v>20</v>
      </c>
      <c r="E187" s="44">
        <v>1101</v>
      </c>
    </row>
    <row r="188" spans="1:5" ht="12.75" hidden="1" customHeight="1" x14ac:dyDescent="0.2">
      <c r="A188" s="1">
        <v>90</v>
      </c>
      <c r="B188" s="1" t="s">
        <v>1557</v>
      </c>
      <c r="C188" s="1">
        <v>4</v>
      </c>
      <c r="E188" s="44">
        <v>1102</v>
      </c>
    </row>
    <row r="189" spans="1:5" ht="12.75" hidden="1" customHeight="1" x14ac:dyDescent="0.2">
      <c r="A189" s="1">
        <v>91</v>
      </c>
      <c r="B189" s="1" t="s">
        <v>2516</v>
      </c>
      <c r="C189" s="1">
        <v>14</v>
      </c>
      <c r="E189" s="44">
        <v>1103</v>
      </c>
    </row>
    <row r="190" spans="1:5" ht="12.75" hidden="1" customHeight="1" x14ac:dyDescent="0.2">
      <c r="A190" s="1">
        <v>92</v>
      </c>
      <c r="B190" s="1" t="s">
        <v>2517</v>
      </c>
      <c r="C190" s="1">
        <v>16</v>
      </c>
      <c r="E190" s="44">
        <v>1104</v>
      </c>
    </row>
    <row r="191" spans="1:5" ht="12.75" hidden="1" customHeight="1" x14ac:dyDescent="0.2">
      <c r="A191" s="1">
        <v>94</v>
      </c>
      <c r="B191" s="1" t="s">
        <v>2518</v>
      </c>
      <c r="C191" s="1">
        <v>14</v>
      </c>
      <c r="E191" s="44">
        <v>1105</v>
      </c>
    </row>
    <row r="192" spans="1:5" ht="12.75" hidden="1" customHeight="1" x14ac:dyDescent="0.2">
      <c r="A192" s="1">
        <v>95</v>
      </c>
      <c r="B192" s="1" t="s">
        <v>2519</v>
      </c>
      <c r="C192" s="1">
        <v>15</v>
      </c>
      <c r="E192" s="44">
        <v>1106</v>
      </c>
    </row>
    <row r="193" spans="1:5" ht="12.75" hidden="1" customHeight="1" x14ac:dyDescent="0.2">
      <c r="A193" s="1">
        <v>96</v>
      </c>
      <c r="B193" s="1" t="s">
        <v>2520</v>
      </c>
      <c r="C193" s="1">
        <v>6</v>
      </c>
      <c r="E193" s="44">
        <v>1107</v>
      </c>
    </row>
    <row r="194" spans="1:5" ht="12.75" hidden="1" customHeight="1" x14ac:dyDescent="0.2">
      <c r="A194" s="1">
        <v>97</v>
      </c>
      <c r="B194" s="1" t="s">
        <v>2521</v>
      </c>
      <c r="C194" s="1">
        <v>1</v>
      </c>
      <c r="E194" s="44">
        <v>1200</v>
      </c>
    </row>
    <row r="195" spans="1:5" ht="12.75" hidden="1" customHeight="1" x14ac:dyDescent="0.2">
      <c r="A195" s="1">
        <v>98</v>
      </c>
      <c r="B195" s="1" t="s">
        <v>2522</v>
      </c>
      <c r="C195" s="1">
        <v>19</v>
      </c>
      <c r="E195" s="44">
        <v>1310</v>
      </c>
    </row>
    <row r="196" spans="1:5" ht="12.75" hidden="1" customHeight="1" x14ac:dyDescent="0.2">
      <c r="A196" s="1">
        <v>99</v>
      </c>
      <c r="B196" s="1" t="s">
        <v>2523</v>
      </c>
      <c r="C196" s="1">
        <v>4</v>
      </c>
      <c r="E196" s="44">
        <v>1320</v>
      </c>
    </row>
    <row r="197" spans="1:5" ht="12.75" hidden="1" customHeight="1" x14ac:dyDescent="0.2">
      <c r="A197" s="1">
        <v>100</v>
      </c>
      <c r="B197" s="1" t="s">
        <v>2524</v>
      </c>
      <c r="C197" s="1">
        <v>17</v>
      </c>
      <c r="E197" s="44">
        <v>1330</v>
      </c>
    </row>
    <row r="198" spans="1:5" ht="12.75" hidden="1" customHeight="1" x14ac:dyDescent="0.2">
      <c r="A198" s="1">
        <v>101</v>
      </c>
      <c r="B198" s="1" t="s">
        <v>2525</v>
      </c>
      <c r="C198" s="1">
        <v>1</v>
      </c>
      <c r="E198" s="44">
        <v>1391</v>
      </c>
    </row>
    <row r="199" spans="1:5" ht="12.75" hidden="1" customHeight="1" x14ac:dyDescent="0.2">
      <c r="A199" s="1">
        <v>102</v>
      </c>
      <c r="B199" s="1" t="s">
        <v>2526</v>
      </c>
      <c r="C199" s="1">
        <v>3</v>
      </c>
      <c r="E199" s="44">
        <v>1392</v>
      </c>
    </row>
    <row r="200" spans="1:5" ht="12.75" hidden="1" customHeight="1" x14ac:dyDescent="0.2">
      <c r="A200" s="1">
        <v>103</v>
      </c>
      <c r="B200" s="1" t="s">
        <v>1209</v>
      </c>
      <c r="C200" s="1">
        <v>14</v>
      </c>
      <c r="E200" s="44">
        <v>1393</v>
      </c>
    </row>
    <row r="201" spans="1:5" ht="12.75" hidden="1" customHeight="1" x14ac:dyDescent="0.2">
      <c r="A201" s="1">
        <v>104</v>
      </c>
      <c r="B201" s="1" t="s">
        <v>1210</v>
      </c>
      <c r="C201" s="1">
        <v>6</v>
      </c>
      <c r="E201" s="44">
        <v>1394</v>
      </c>
    </row>
    <row r="202" spans="1:5" ht="12.75" hidden="1" customHeight="1" x14ac:dyDescent="0.2">
      <c r="A202" s="1">
        <v>105</v>
      </c>
      <c r="B202" s="1" t="s">
        <v>1211</v>
      </c>
      <c r="C202" s="1">
        <v>7</v>
      </c>
      <c r="E202" s="44">
        <v>1395</v>
      </c>
    </row>
    <row r="203" spans="1:5" ht="12.75" hidden="1" customHeight="1" x14ac:dyDescent="0.2">
      <c r="A203" s="1">
        <v>106</v>
      </c>
      <c r="B203" s="1" t="s">
        <v>1212</v>
      </c>
      <c r="C203" s="1">
        <v>14</v>
      </c>
      <c r="E203" s="44">
        <v>1396</v>
      </c>
    </row>
    <row r="204" spans="1:5" ht="12.75" hidden="1" customHeight="1" x14ac:dyDescent="0.2">
      <c r="A204" s="1">
        <v>107</v>
      </c>
      <c r="B204" s="1" t="s">
        <v>1213</v>
      </c>
      <c r="C204" s="1">
        <v>6</v>
      </c>
      <c r="E204" s="44">
        <v>1399</v>
      </c>
    </row>
    <row r="205" spans="1:5" ht="12.75" hidden="1" customHeight="1" x14ac:dyDescent="0.2">
      <c r="A205" s="1">
        <v>108</v>
      </c>
      <c r="B205" s="1" t="s">
        <v>1214</v>
      </c>
      <c r="C205" s="1">
        <v>2</v>
      </c>
      <c r="E205" s="44">
        <v>1411</v>
      </c>
    </row>
    <row r="206" spans="1:5" ht="12.75" hidden="1" customHeight="1" x14ac:dyDescent="0.2">
      <c r="A206" s="1">
        <v>110</v>
      </c>
      <c r="B206" s="1" t="s">
        <v>1215</v>
      </c>
      <c r="C206" s="1">
        <v>14</v>
      </c>
      <c r="E206" s="44">
        <v>1412</v>
      </c>
    </row>
    <row r="207" spans="1:5" ht="12.75" hidden="1" customHeight="1" x14ac:dyDescent="0.2">
      <c r="A207" s="1">
        <v>111</v>
      </c>
      <c r="B207" s="1" t="s">
        <v>595</v>
      </c>
      <c r="C207" s="1">
        <v>14</v>
      </c>
      <c r="E207" s="44">
        <v>1413</v>
      </c>
    </row>
    <row r="208" spans="1:5" ht="12.75" hidden="1" customHeight="1" x14ac:dyDescent="0.2">
      <c r="A208" s="1">
        <v>113</v>
      </c>
      <c r="B208" s="1" t="s">
        <v>596</v>
      </c>
      <c r="C208" s="1">
        <v>15</v>
      </c>
      <c r="E208" s="44">
        <v>1414</v>
      </c>
    </row>
    <row r="209" spans="1:5" ht="12.75" hidden="1" customHeight="1" x14ac:dyDescent="0.2">
      <c r="A209" s="1">
        <v>114</v>
      </c>
      <c r="B209" s="1" t="s">
        <v>597</v>
      </c>
      <c r="C209" s="1">
        <v>1</v>
      </c>
      <c r="E209" s="44">
        <v>1419</v>
      </c>
    </row>
    <row r="210" spans="1:5" ht="12.75" hidden="1" customHeight="1" x14ac:dyDescent="0.2">
      <c r="A210" s="1">
        <v>115</v>
      </c>
      <c r="B210" s="1" t="s">
        <v>598</v>
      </c>
      <c r="C210" s="1">
        <v>6</v>
      </c>
      <c r="E210" s="44">
        <v>1420</v>
      </c>
    </row>
    <row r="211" spans="1:5" ht="12.75" hidden="1" customHeight="1" x14ac:dyDescent="0.2">
      <c r="A211" s="1">
        <v>116</v>
      </c>
      <c r="B211" s="1" t="s">
        <v>2459</v>
      </c>
      <c r="C211" s="1">
        <v>14</v>
      </c>
      <c r="E211" s="44">
        <v>1431</v>
      </c>
    </row>
    <row r="212" spans="1:5" ht="12.75" hidden="1" customHeight="1" x14ac:dyDescent="0.2">
      <c r="A212" s="1">
        <v>117</v>
      </c>
      <c r="B212" s="1" t="s">
        <v>2460</v>
      </c>
      <c r="C212" s="1">
        <v>8</v>
      </c>
      <c r="E212" s="44">
        <v>1439</v>
      </c>
    </row>
    <row r="213" spans="1:5" ht="12.75" hidden="1" customHeight="1" x14ac:dyDescent="0.2">
      <c r="A213" s="1">
        <v>118</v>
      </c>
      <c r="B213" s="1" t="s">
        <v>1589</v>
      </c>
      <c r="C213" s="1">
        <v>12</v>
      </c>
      <c r="E213" s="44">
        <v>1511</v>
      </c>
    </row>
    <row r="214" spans="1:5" ht="12.75" hidden="1" customHeight="1" x14ac:dyDescent="0.2">
      <c r="A214" s="1">
        <v>119</v>
      </c>
      <c r="B214" s="1" t="s">
        <v>1590</v>
      </c>
      <c r="C214" s="1">
        <v>7</v>
      </c>
      <c r="E214" s="44">
        <v>1512</v>
      </c>
    </row>
    <row r="215" spans="1:5" ht="12.75" hidden="1" customHeight="1" x14ac:dyDescent="0.2">
      <c r="A215" s="1">
        <v>120</v>
      </c>
      <c r="B215" s="1" t="s">
        <v>1591</v>
      </c>
      <c r="C215" s="1">
        <v>4</v>
      </c>
      <c r="E215" s="44">
        <v>1520</v>
      </c>
    </row>
    <row r="216" spans="1:5" ht="12.75" hidden="1" customHeight="1" x14ac:dyDescent="0.2">
      <c r="A216" s="1">
        <v>121</v>
      </c>
      <c r="B216" s="1" t="s">
        <v>1592</v>
      </c>
      <c r="C216" s="1">
        <v>3</v>
      </c>
      <c r="E216" s="44">
        <v>1610</v>
      </c>
    </row>
    <row r="217" spans="1:5" ht="12.75" hidden="1" customHeight="1" x14ac:dyDescent="0.2">
      <c r="A217" s="1">
        <v>122</v>
      </c>
      <c r="B217" s="1" t="s">
        <v>1593</v>
      </c>
      <c r="C217" s="1">
        <v>6</v>
      </c>
      <c r="E217" s="44">
        <v>1621</v>
      </c>
    </row>
    <row r="218" spans="1:5" ht="12.75" hidden="1" customHeight="1" x14ac:dyDescent="0.2">
      <c r="A218" s="1">
        <v>123</v>
      </c>
      <c r="B218" s="1" t="s">
        <v>1594</v>
      </c>
      <c r="C218" s="1">
        <v>20</v>
      </c>
      <c r="E218" s="44">
        <v>1622</v>
      </c>
    </row>
    <row r="219" spans="1:5" ht="12.75" hidden="1" customHeight="1" x14ac:dyDescent="0.2">
      <c r="A219" s="1">
        <v>124</v>
      </c>
      <c r="B219" s="1" t="s">
        <v>1595</v>
      </c>
      <c r="C219" s="1">
        <v>14</v>
      </c>
      <c r="E219" s="44">
        <v>1623</v>
      </c>
    </row>
    <row r="220" spans="1:5" ht="12.75" hidden="1" customHeight="1" x14ac:dyDescent="0.2">
      <c r="A220" s="1">
        <v>125</v>
      </c>
      <c r="B220" s="1" t="s">
        <v>1596</v>
      </c>
      <c r="C220" s="1">
        <v>2</v>
      </c>
      <c r="E220" s="44">
        <v>1624</v>
      </c>
    </row>
    <row r="221" spans="1:5" ht="12.75" hidden="1" customHeight="1" x14ac:dyDescent="0.2">
      <c r="A221" s="1">
        <v>127</v>
      </c>
      <c r="B221" s="1" t="s">
        <v>1597</v>
      </c>
      <c r="C221" s="1">
        <v>12</v>
      </c>
      <c r="E221" s="44">
        <v>1629</v>
      </c>
    </row>
    <row r="222" spans="1:5" ht="12.75" hidden="1" customHeight="1" x14ac:dyDescent="0.2">
      <c r="A222" s="1">
        <v>129</v>
      </c>
      <c r="B222" s="1" t="s">
        <v>1598</v>
      </c>
      <c r="C222" s="1">
        <v>5</v>
      </c>
      <c r="E222" s="44">
        <v>1711</v>
      </c>
    </row>
    <row r="223" spans="1:5" ht="12.75" hidden="1" customHeight="1" x14ac:dyDescent="0.2">
      <c r="A223" s="1">
        <v>130</v>
      </c>
      <c r="B223" s="1" t="s">
        <v>1599</v>
      </c>
      <c r="C223" s="1">
        <v>9</v>
      </c>
      <c r="E223" s="44">
        <v>1712</v>
      </c>
    </row>
    <row r="224" spans="1:5" ht="12.75" hidden="1" customHeight="1" x14ac:dyDescent="0.2">
      <c r="A224" s="1">
        <v>131</v>
      </c>
      <c r="B224" s="1" t="s">
        <v>1600</v>
      </c>
      <c r="C224" s="1">
        <v>13</v>
      </c>
      <c r="E224" s="44">
        <v>1721</v>
      </c>
    </row>
    <row r="225" spans="1:5" ht="12.75" hidden="1" customHeight="1" x14ac:dyDescent="0.2">
      <c r="A225" s="1">
        <v>132</v>
      </c>
      <c r="B225" s="1" t="s">
        <v>1601</v>
      </c>
      <c r="C225" s="1">
        <v>18</v>
      </c>
      <c r="E225" s="44">
        <v>1722</v>
      </c>
    </row>
    <row r="226" spans="1:5" ht="12.75" hidden="1" customHeight="1" x14ac:dyDescent="0.2">
      <c r="A226" s="1">
        <v>133</v>
      </c>
      <c r="B226" s="1" t="s">
        <v>1602</v>
      </c>
      <c r="C226" s="1">
        <v>21</v>
      </c>
      <c r="E226" s="44">
        <v>1723</v>
      </c>
    </row>
    <row r="227" spans="1:5" ht="12.75" hidden="1" customHeight="1" x14ac:dyDescent="0.2">
      <c r="A227" s="1">
        <v>134</v>
      </c>
      <c r="B227" s="1" t="s">
        <v>1603</v>
      </c>
      <c r="C227" s="1">
        <v>17</v>
      </c>
      <c r="E227" s="44">
        <v>1724</v>
      </c>
    </row>
    <row r="228" spans="1:5" ht="12.75" hidden="1" customHeight="1" x14ac:dyDescent="0.2">
      <c r="A228" s="1">
        <v>135</v>
      </c>
      <c r="B228" s="1" t="s">
        <v>1604</v>
      </c>
      <c r="C228" s="1">
        <v>1</v>
      </c>
      <c r="E228" s="44">
        <v>1729</v>
      </c>
    </row>
    <row r="229" spans="1:5" ht="12.75" hidden="1" customHeight="1" x14ac:dyDescent="0.2">
      <c r="A229" s="1">
        <v>136</v>
      </c>
      <c r="B229" s="1" t="s">
        <v>1605</v>
      </c>
      <c r="C229" s="1">
        <v>10</v>
      </c>
      <c r="E229" s="44">
        <v>1811</v>
      </c>
    </row>
    <row r="230" spans="1:5" ht="12.75" hidden="1" customHeight="1" x14ac:dyDescent="0.2">
      <c r="A230" s="1">
        <v>137</v>
      </c>
      <c r="B230" s="1" t="s">
        <v>1606</v>
      </c>
      <c r="C230" s="1">
        <v>16</v>
      </c>
      <c r="E230" s="44">
        <v>1812</v>
      </c>
    </row>
    <row r="231" spans="1:5" ht="12.75" hidden="1" customHeight="1" x14ac:dyDescent="0.2">
      <c r="A231" s="1">
        <v>138</v>
      </c>
      <c r="B231" s="1" t="s">
        <v>4082</v>
      </c>
      <c r="C231" s="1">
        <v>18</v>
      </c>
      <c r="E231" s="44">
        <v>1813</v>
      </c>
    </row>
    <row r="232" spans="1:5" ht="12.75" hidden="1" customHeight="1" x14ac:dyDescent="0.2">
      <c r="A232" s="1">
        <v>139</v>
      </c>
      <c r="B232" s="1" t="s">
        <v>4083</v>
      </c>
      <c r="C232" s="1">
        <v>7</v>
      </c>
      <c r="E232" s="44">
        <v>1814</v>
      </c>
    </row>
    <row r="233" spans="1:5" ht="12.75" hidden="1" customHeight="1" x14ac:dyDescent="0.2">
      <c r="A233" s="1">
        <v>140</v>
      </c>
      <c r="B233" s="1" t="s">
        <v>4084</v>
      </c>
      <c r="C233" s="1">
        <v>12</v>
      </c>
      <c r="E233" s="44">
        <v>1820</v>
      </c>
    </row>
    <row r="234" spans="1:5" ht="12.75" hidden="1" customHeight="1" x14ac:dyDescent="0.2">
      <c r="A234" s="1">
        <v>141</v>
      </c>
      <c r="B234" s="1" t="s">
        <v>4085</v>
      </c>
      <c r="C234" s="1">
        <v>16</v>
      </c>
      <c r="E234" s="44">
        <v>1910</v>
      </c>
    </row>
    <row r="235" spans="1:5" ht="12.75" hidden="1" customHeight="1" x14ac:dyDescent="0.2">
      <c r="A235" s="1">
        <v>144</v>
      </c>
      <c r="B235" s="1" t="s">
        <v>4086</v>
      </c>
      <c r="C235" s="1">
        <v>7</v>
      </c>
      <c r="E235" s="44">
        <v>1920</v>
      </c>
    </row>
    <row r="236" spans="1:5" ht="12.75" hidden="1" customHeight="1" x14ac:dyDescent="0.2">
      <c r="A236" s="1">
        <v>145</v>
      </c>
      <c r="B236" s="1" t="s">
        <v>4087</v>
      </c>
      <c r="C236" s="1">
        <v>6</v>
      </c>
      <c r="E236" s="44">
        <v>2011</v>
      </c>
    </row>
    <row r="237" spans="1:5" ht="12.75" hidden="1" customHeight="1" x14ac:dyDescent="0.2">
      <c r="A237" s="1">
        <v>146</v>
      </c>
      <c r="B237" s="1" t="s">
        <v>4088</v>
      </c>
      <c r="C237" s="1">
        <v>2</v>
      </c>
      <c r="E237" s="44">
        <v>2012</v>
      </c>
    </row>
    <row r="238" spans="1:5" ht="12.75" hidden="1" customHeight="1" x14ac:dyDescent="0.2">
      <c r="A238" s="1">
        <v>148</v>
      </c>
      <c r="B238" s="1" t="s">
        <v>4089</v>
      </c>
      <c r="C238" s="1">
        <v>17</v>
      </c>
      <c r="E238" s="44">
        <v>2013</v>
      </c>
    </row>
    <row r="239" spans="1:5" ht="12.75" hidden="1" customHeight="1" x14ac:dyDescent="0.2">
      <c r="A239" s="1">
        <v>149</v>
      </c>
      <c r="B239" s="1" t="s">
        <v>4090</v>
      </c>
      <c r="C239" s="1">
        <v>3</v>
      </c>
      <c r="E239" s="44">
        <v>2014</v>
      </c>
    </row>
    <row r="240" spans="1:5" ht="12.75" hidden="1" customHeight="1" x14ac:dyDescent="0.2">
      <c r="A240" s="1">
        <v>150</v>
      </c>
      <c r="B240" s="1" t="s">
        <v>3282</v>
      </c>
      <c r="C240" s="1">
        <v>3</v>
      </c>
      <c r="E240" s="44">
        <v>2015</v>
      </c>
    </row>
    <row r="241" spans="1:5" ht="12.75" hidden="1" customHeight="1" x14ac:dyDescent="0.2">
      <c r="A241" s="1">
        <v>151</v>
      </c>
      <c r="B241" s="1" t="s">
        <v>3283</v>
      </c>
      <c r="C241" s="1">
        <v>5</v>
      </c>
      <c r="E241" s="44">
        <v>2016</v>
      </c>
    </row>
    <row r="242" spans="1:5" ht="12.75" hidden="1" customHeight="1" x14ac:dyDescent="0.2">
      <c r="A242" s="1">
        <v>152</v>
      </c>
      <c r="B242" s="1" t="s">
        <v>3284</v>
      </c>
      <c r="C242" s="1">
        <v>2</v>
      </c>
      <c r="E242" s="44">
        <v>2017</v>
      </c>
    </row>
    <row r="243" spans="1:5" ht="12.75" hidden="1" customHeight="1" x14ac:dyDescent="0.2">
      <c r="A243" s="1">
        <v>153</v>
      </c>
      <c r="B243" s="1" t="s">
        <v>3285</v>
      </c>
      <c r="C243" s="1">
        <v>17</v>
      </c>
      <c r="E243" s="44">
        <v>2020</v>
      </c>
    </row>
    <row r="244" spans="1:5" ht="12.75" hidden="1" customHeight="1" x14ac:dyDescent="0.2">
      <c r="A244" s="1">
        <v>154</v>
      </c>
      <c r="B244" s="1" t="s">
        <v>3286</v>
      </c>
      <c r="C244" s="1">
        <v>16</v>
      </c>
      <c r="E244" s="44">
        <v>2030</v>
      </c>
    </row>
    <row r="245" spans="1:5" ht="12.75" hidden="1" customHeight="1" x14ac:dyDescent="0.2">
      <c r="A245" s="1">
        <v>155</v>
      </c>
      <c r="B245" s="1" t="s">
        <v>3287</v>
      </c>
      <c r="C245" s="1">
        <v>17</v>
      </c>
      <c r="E245" s="44">
        <v>2041</v>
      </c>
    </row>
    <row r="246" spans="1:5" ht="12.75" hidden="1" customHeight="1" x14ac:dyDescent="0.2">
      <c r="A246" s="1">
        <v>156</v>
      </c>
      <c r="B246" s="1" t="s">
        <v>3288</v>
      </c>
      <c r="C246" s="1">
        <v>5</v>
      </c>
      <c r="E246" s="44">
        <v>2042</v>
      </c>
    </row>
    <row r="247" spans="1:5" ht="12.75" hidden="1" customHeight="1" x14ac:dyDescent="0.2">
      <c r="A247" s="1">
        <v>158</v>
      </c>
      <c r="B247" s="1" t="s">
        <v>3289</v>
      </c>
      <c r="C247" s="1">
        <v>1</v>
      </c>
      <c r="E247" s="44">
        <v>2051</v>
      </c>
    </row>
    <row r="248" spans="1:5" ht="12.75" hidden="1" customHeight="1" x14ac:dyDescent="0.2">
      <c r="A248" s="1">
        <v>159</v>
      </c>
      <c r="B248" s="1" t="s">
        <v>3290</v>
      </c>
      <c r="C248" s="1">
        <v>16</v>
      </c>
      <c r="E248" s="44">
        <v>2052</v>
      </c>
    </row>
    <row r="249" spans="1:5" ht="12.75" hidden="1" customHeight="1" x14ac:dyDescent="0.2">
      <c r="A249" s="1">
        <v>161</v>
      </c>
      <c r="B249" s="1" t="s">
        <v>3291</v>
      </c>
      <c r="C249" s="1">
        <v>7</v>
      </c>
      <c r="E249" s="44">
        <v>2053</v>
      </c>
    </row>
    <row r="250" spans="1:5" ht="12.75" hidden="1" customHeight="1" x14ac:dyDescent="0.2">
      <c r="A250" s="1">
        <v>163</v>
      </c>
      <c r="B250" s="1" t="s">
        <v>3292</v>
      </c>
      <c r="C250" s="1">
        <v>1</v>
      </c>
      <c r="E250" s="44">
        <v>2059</v>
      </c>
    </row>
    <row r="251" spans="1:5" ht="12.75" hidden="1" customHeight="1" x14ac:dyDescent="0.2">
      <c r="A251" s="1">
        <v>164</v>
      </c>
      <c r="B251" s="1" t="s">
        <v>3293</v>
      </c>
      <c r="C251" s="1">
        <v>11</v>
      </c>
      <c r="E251" s="44">
        <v>2060</v>
      </c>
    </row>
    <row r="252" spans="1:5" ht="12.75" hidden="1" customHeight="1" x14ac:dyDescent="0.2">
      <c r="A252" s="1">
        <v>165</v>
      </c>
      <c r="B252" s="1" t="s">
        <v>3294</v>
      </c>
      <c r="C252" s="1">
        <v>5</v>
      </c>
      <c r="E252" s="44">
        <v>2110</v>
      </c>
    </row>
    <row r="253" spans="1:5" ht="12.75" hidden="1" customHeight="1" x14ac:dyDescent="0.2">
      <c r="A253" s="1">
        <v>166</v>
      </c>
      <c r="B253" s="1" t="s">
        <v>3295</v>
      </c>
      <c r="C253" s="1">
        <v>16</v>
      </c>
      <c r="E253" s="44">
        <v>2120</v>
      </c>
    </row>
    <row r="254" spans="1:5" ht="12.75" hidden="1" customHeight="1" x14ac:dyDescent="0.2">
      <c r="A254" s="1">
        <v>167</v>
      </c>
      <c r="B254" s="1" t="s">
        <v>4141</v>
      </c>
      <c r="C254" s="1">
        <v>13</v>
      </c>
      <c r="E254" s="44">
        <v>2211</v>
      </c>
    </row>
    <row r="255" spans="1:5" ht="12.75" hidden="1" customHeight="1" x14ac:dyDescent="0.2">
      <c r="A255" s="1">
        <v>168</v>
      </c>
      <c r="B255" s="1" t="s">
        <v>4142</v>
      </c>
      <c r="C255" s="1">
        <v>3</v>
      </c>
      <c r="E255" s="44">
        <v>2219</v>
      </c>
    </row>
    <row r="256" spans="1:5" ht="12.75" hidden="1" customHeight="1" x14ac:dyDescent="0.2">
      <c r="A256" s="1">
        <v>169</v>
      </c>
      <c r="B256" s="1" t="s">
        <v>1432</v>
      </c>
      <c r="C256" s="1">
        <v>1</v>
      </c>
      <c r="E256" s="44">
        <v>2221</v>
      </c>
    </row>
    <row r="257" spans="1:5" ht="12.75" hidden="1" customHeight="1" x14ac:dyDescent="0.2">
      <c r="A257" s="1">
        <v>170</v>
      </c>
      <c r="B257" s="1" t="s">
        <v>1433</v>
      </c>
      <c r="C257" s="1">
        <v>8</v>
      </c>
      <c r="E257" s="44">
        <v>2222</v>
      </c>
    </row>
    <row r="258" spans="1:5" ht="12.75" hidden="1" customHeight="1" x14ac:dyDescent="0.2">
      <c r="A258" s="1">
        <v>171</v>
      </c>
      <c r="B258" s="1" t="s">
        <v>1434</v>
      </c>
      <c r="C258" s="1">
        <v>17</v>
      </c>
      <c r="E258" s="44">
        <v>2223</v>
      </c>
    </row>
    <row r="259" spans="1:5" ht="12.75" hidden="1" customHeight="1" x14ac:dyDescent="0.2">
      <c r="A259" s="1">
        <v>172</v>
      </c>
      <c r="B259" s="1" t="s">
        <v>1435</v>
      </c>
      <c r="C259" s="1">
        <v>4</v>
      </c>
      <c r="E259" s="44">
        <v>2229</v>
      </c>
    </row>
    <row r="260" spans="1:5" ht="12.75" hidden="1" customHeight="1" x14ac:dyDescent="0.2">
      <c r="A260" s="1">
        <v>173</v>
      </c>
      <c r="B260" s="1" t="s">
        <v>1436</v>
      </c>
      <c r="C260" s="1">
        <v>13</v>
      </c>
      <c r="E260" s="44">
        <v>2311</v>
      </c>
    </row>
    <row r="261" spans="1:5" ht="12.75" hidden="1" customHeight="1" x14ac:dyDescent="0.2">
      <c r="A261" s="1">
        <v>175</v>
      </c>
      <c r="B261" s="1" t="s">
        <v>1437</v>
      </c>
      <c r="C261" s="1">
        <v>18</v>
      </c>
      <c r="E261" s="44">
        <v>2312</v>
      </c>
    </row>
    <row r="262" spans="1:5" ht="12.75" hidden="1" customHeight="1" x14ac:dyDescent="0.2">
      <c r="A262" s="1">
        <v>176</v>
      </c>
      <c r="B262" s="1" t="s">
        <v>1438</v>
      </c>
      <c r="C262" s="1">
        <v>7</v>
      </c>
      <c r="E262" s="44">
        <v>2313</v>
      </c>
    </row>
    <row r="263" spans="1:5" ht="12.75" hidden="1" customHeight="1" x14ac:dyDescent="0.2">
      <c r="A263" s="1">
        <v>177</v>
      </c>
      <c r="B263" s="1" t="s">
        <v>1439</v>
      </c>
      <c r="C263" s="1">
        <v>11</v>
      </c>
      <c r="E263" s="44">
        <v>2314</v>
      </c>
    </row>
    <row r="264" spans="1:5" ht="12.75" hidden="1" customHeight="1" x14ac:dyDescent="0.2">
      <c r="A264" s="1">
        <v>178</v>
      </c>
      <c r="B264" s="1" t="s">
        <v>1440</v>
      </c>
      <c r="C264" s="1">
        <v>9</v>
      </c>
      <c r="E264" s="44">
        <v>2319</v>
      </c>
    </row>
    <row r="265" spans="1:5" ht="12.75" hidden="1" customHeight="1" x14ac:dyDescent="0.2">
      <c r="A265" s="1">
        <v>179</v>
      </c>
      <c r="B265" s="1" t="s">
        <v>1441</v>
      </c>
      <c r="C265" s="1">
        <v>4</v>
      </c>
      <c r="E265" s="44">
        <v>2320</v>
      </c>
    </row>
    <row r="266" spans="1:5" ht="12.75" hidden="1" customHeight="1" x14ac:dyDescent="0.2">
      <c r="A266" s="1">
        <v>180</v>
      </c>
      <c r="B266" s="1" t="s">
        <v>1442</v>
      </c>
      <c r="C266" s="1">
        <v>8</v>
      </c>
      <c r="E266" s="44">
        <v>2331</v>
      </c>
    </row>
    <row r="267" spans="1:5" ht="12.75" hidden="1" customHeight="1" x14ac:dyDescent="0.2">
      <c r="A267" s="1">
        <v>181</v>
      </c>
      <c r="B267" s="1" t="s">
        <v>1443</v>
      </c>
      <c r="C267" s="1">
        <v>17</v>
      </c>
      <c r="E267" s="44">
        <v>2332</v>
      </c>
    </row>
    <row r="268" spans="1:5" ht="12.75" hidden="1" customHeight="1" x14ac:dyDescent="0.2">
      <c r="A268" s="1">
        <v>183</v>
      </c>
      <c r="B268" s="1" t="s">
        <v>1444</v>
      </c>
      <c r="C268" s="1">
        <v>15</v>
      </c>
      <c r="E268" s="44">
        <v>2341</v>
      </c>
    </row>
    <row r="269" spans="1:5" ht="12.75" hidden="1" customHeight="1" x14ac:dyDescent="0.2">
      <c r="A269" s="1">
        <v>184</v>
      </c>
      <c r="B269" s="1" t="s">
        <v>3252</v>
      </c>
      <c r="C269" s="1">
        <v>15</v>
      </c>
      <c r="E269" s="44">
        <v>2342</v>
      </c>
    </row>
    <row r="270" spans="1:5" ht="12.75" hidden="1" customHeight="1" x14ac:dyDescent="0.2">
      <c r="A270" s="1">
        <v>185</v>
      </c>
      <c r="B270" s="1" t="s">
        <v>3253</v>
      </c>
      <c r="C270" s="1">
        <v>12</v>
      </c>
      <c r="E270" s="44">
        <v>2343</v>
      </c>
    </row>
    <row r="271" spans="1:5" ht="12.75" hidden="1" customHeight="1" x14ac:dyDescent="0.2">
      <c r="A271" s="1">
        <v>186</v>
      </c>
      <c r="B271" s="1" t="s">
        <v>3254</v>
      </c>
      <c r="C271" s="1">
        <v>8</v>
      </c>
      <c r="E271" s="44">
        <v>2344</v>
      </c>
    </row>
    <row r="272" spans="1:5" ht="12.75" hidden="1" customHeight="1" x14ac:dyDescent="0.2">
      <c r="A272" s="1">
        <v>187</v>
      </c>
      <c r="B272" s="1" t="s">
        <v>3255</v>
      </c>
      <c r="C272" s="1">
        <v>2</v>
      </c>
      <c r="E272" s="44">
        <v>2349</v>
      </c>
    </row>
    <row r="273" spans="1:5" ht="12.75" hidden="1" customHeight="1" x14ac:dyDescent="0.2">
      <c r="A273" s="1">
        <v>189</v>
      </c>
      <c r="B273" s="1" t="s">
        <v>3667</v>
      </c>
      <c r="C273" s="1">
        <v>5</v>
      </c>
      <c r="E273" s="44">
        <v>2351</v>
      </c>
    </row>
    <row r="274" spans="1:5" ht="12.75" hidden="1" customHeight="1" x14ac:dyDescent="0.2">
      <c r="A274" s="1">
        <v>190</v>
      </c>
      <c r="B274" s="1" t="s">
        <v>3668</v>
      </c>
      <c r="C274" s="1">
        <v>1</v>
      </c>
      <c r="E274" s="44">
        <v>2352</v>
      </c>
    </row>
    <row r="275" spans="1:5" ht="12.75" hidden="1" customHeight="1" x14ac:dyDescent="0.2">
      <c r="A275" s="1">
        <v>192</v>
      </c>
      <c r="B275" s="1" t="s">
        <v>3669</v>
      </c>
      <c r="C275" s="1">
        <v>17</v>
      </c>
      <c r="E275" s="44">
        <v>2361</v>
      </c>
    </row>
    <row r="276" spans="1:5" ht="12.75" hidden="1" customHeight="1" x14ac:dyDescent="0.2">
      <c r="A276" s="1">
        <v>193</v>
      </c>
      <c r="B276" s="1" t="s">
        <v>3670</v>
      </c>
      <c r="C276" s="1">
        <v>1</v>
      </c>
      <c r="E276" s="44">
        <v>2362</v>
      </c>
    </row>
    <row r="277" spans="1:5" ht="12.75" hidden="1" customHeight="1" x14ac:dyDescent="0.2">
      <c r="A277" s="1">
        <v>194</v>
      </c>
      <c r="B277" s="1" t="s">
        <v>834</v>
      </c>
      <c r="C277" s="1">
        <v>6</v>
      </c>
      <c r="E277" s="44">
        <v>2363</v>
      </c>
    </row>
    <row r="278" spans="1:5" ht="12.75" hidden="1" customHeight="1" x14ac:dyDescent="0.2">
      <c r="A278" s="1">
        <v>195</v>
      </c>
      <c r="B278" s="1" t="s">
        <v>835</v>
      </c>
      <c r="C278" s="1">
        <v>14</v>
      </c>
      <c r="E278" s="44">
        <v>2364</v>
      </c>
    </row>
    <row r="279" spans="1:5" ht="12.75" hidden="1" customHeight="1" x14ac:dyDescent="0.2">
      <c r="A279" s="1">
        <v>196</v>
      </c>
      <c r="B279" s="1" t="s">
        <v>259</v>
      </c>
      <c r="C279" s="1">
        <v>15</v>
      </c>
      <c r="E279" s="44">
        <v>2365</v>
      </c>
    </row>
    <row r="280" spans="1:5" ht="12.75" hidden="1" customHeight="1" x14ac:dyDescent="0.2">
      <c r="A280" s="1">
        <v>197</v>
      </c>
      <c r="B280" s="1" t="s">
        <v>260</v>
      </c>
      <c r="C280" s="1">
        <v>17</v>
      </c>
      <c r="E280" s="44">
        <v>2369</v>
      </c>
    </row>
    <row r="281" spans="1:5" ht="12.75" hidden="1" customHeight="1" x14ac:dyDescent="0.2">
      <c r="A281" s="1">
        <v>198</v>
      </c>
      <c r="B281" s="1" t="s">
        <v>277</v>
      </c>
      <c r="C281" s="1">
        <v>19</v>
      </c>
      <c r="E281" s="44">
        <v>2370</v>
      </c>
    </row>
    <row r="282" spans="1:5" ht="12.75" hidden="1" customHeight="1" x14ac:dyDescent="0.2">
      <c r="A282" s="1">
        <v>199</v>
      </c>
      <c r="B282" s="1" t="s">
        <v>278</v>
      </c>
      <c r="C282" s="1">
        <v>7</v>
      </c>
      <c r="E282" s="44">
        <v>2391</v>
      </c>
    </row>
    <row r="283" spans="1:5" ht="12.75" hidden="1" customHeight="1" x14ac:dyDescent="0.2">
      <c r="A283" s="1">
        <v>200</v>
      </c>
      <c r="B283" s="1" t="s">
        <v>279</v>
      </c>
      <c r="C283" s="1">
        <v>2</v>
      </c>
      <c r="E283" s="44">
        <v>2399</v>
      </c>
    </row>
    <row r="284" spans="1:5" ht="12.75" hidden="1" customHeight="1" x14ac:dyDescent="0.2">
      <c r="A284" s="1">
        <v>201</v>
      </c>
      <c r="B284" s="1" t="s">
        <v>280</v>
      </c>
      <c r="C284" s="1">
        <v>6</v>
      </c>
      <c r="E284" s="44">
        <v>2410</v>
      </c>
    </row>
    <row r="285" spans="1:5" ht="12.75" hidden="1" customHeight="1" x14ac:dyDescent="0.2">
      <c r="A285" s="1">
        <v>202</v>
      </c>
      <c r="B285" s="1" t="s">
        <v>281</v>
      </c>
      <c r="C285" s="1">
        <v>6</v>
      </c>
      <c r="E285" s="44">
        <v>2420</v>
      </c>
    </row>
    <row r="286" spans="1:5" ht="12.75" hidden="1" customHeight="1" x14ac:dyDescent="0.2">
      <c r="A286" s="1">
        <v>203</v>
      </c>
      <c r="B286" s="1" t="s">
        <v>282</v>
      </c>
      <c r="C286" s="1">
        <v>6</v>
      </c>
      <c r="E286" s="44">
        <v>2431</v>
      </c>
    </row>
    <row r="287" spans="1:5" ht="12.75" hidden="1" customHeight="1" x14ac:dyDescent="0.2">
      <c r="A287" s="1">
        <v>204</v>
      </c>
      <c r="B287" s="1" t="s">
        <v>283</v>
      </c>
      <c r="C287" s="1">
        <v>19</v>
      </c>
      <c r="E287" s="44">
        <v>2432</v>
      </c>
    </row>
    <row r="288" spans="1:5" ht="12.75" hidden="1" customHeight="1" x14ac:dyDescent="0.2">
      <c r="A288" s="1">
        <v>205</v>
      </c>
      <c r="B288" s="1" t="s">
        <v>284</v>
      </c>
      <c r="C288" s="1">
        <v>14</v>
      </c>
      <c r="E288" s="44">
        <v>2433</v>
      </c>
    </row>
    <row r="289" spans="1:5" ht="12.75" hidden="1" customHeight="1" x14ac:dyDescent="0.2">
      <c r="A289" s="1">
        <v>206</v>
      </c>
      <c r="B289" s="1" t="s">
        <v>285</v>
      </c>
      <c r="C289" s="1">
        <v>20</v>
      </c>
      <c r="E289" s="44">
        <v>2434</v>
      </c>
    </row>
    <row r="290" spans="1:5" ht="12.75" hidden="1" customHeight="1" x14ac:dyDescent="0.2">
      <c r="A290" s="1">
        <v>208</v>
      </c>
      <c r="B290" s="1" t="s">
        <v>286</v>
      </c>
      <c r="C290" s="1">
        <v>2</v>
      </c>
      <c r="E290" s="44">
        <v>2441</v>
      </c>
    </row>
    <row r="291" spans="1:5" ht="12.75" hidden="1" customHeight="1" x14ac:dyDescent="0.2">
      <c r="A291" s="1">
        <v>209</v>
      </c>
      <c r="B291" s="1" t="s">
        <v>287</v>
      </c>
      <c r="C291" s="1">
        <v>8</v>
      </c>
      <c r="E291" s="44">
        <v>2442</v>
      </c>
    </row>
    <row r="292" spans="1:5" ht="12.75" hidden="1" customHeight="1" x14ac:dyDescent="0.2">
      <c r="A292" s="1">
        <v>211</v>
      </c>
      <c r="B292" s="1" t="s">
        <v>288</v>
      </c>
      <c r="C292" s="1">
        <v>2</v>
      </c>
      <c r="E292" s="44">
        <v>2443</v>
      </c>
    </row>
    <row r="293" spans="1:5" ht="12.75" hidden="1" customHeight="1" x14ac:dyDescent="0.2">
      <c r="A293" s="1">
        <v>212</v>
      </c>
      <c r="B293" s="1" t="s">
        <v>289</v>
      </c>
      <c r="C293" s="1">
        <v>2</v>
      </c>
      <c r="E293" s="44">
        <v>2444</v>
      </c>
    </row>
    <row r="294" spans="1:5" ht="12.75" hidden="1" customHeight="1" x14ac:dyDescent="0.2">
      <c r="A294" s="1">
        <v>213</v>
      </c>
      <c r="B294" s="1" t="s">
        <v>290</v>
      </c>
      <c r="C294" s="1">
        <v>1</v>
      </c>
      <c r="E294" s="44">
        <v>2445</v>
      </c>
    </row>
    <row r="295" spans="1:5" ht="12.75" hidden="1" customHeight="1" x14ac:dyDescent="0.2">
      <c r="A295" s="1">
        <v>214</v>
      </c>
      <c r="B295" s="1" t="s">
        <v>291</v>
      </c>
      <c r="C295" s="1">
        <v>6</v>
      </c>
      <c r="E295" s="44">
        <v>2446</v>
      </c>
    </row>
    <row r="296" spans="1:5" ht="12.75" hidden="1" customHeight="1" x14ac:dyDescent="0.2">
      <c r="A296" s="1">
        <v>215</v>
      </c>
      <c r="B296" s="1" t="s">
        <v>292</v>
      </c>
      <c r="C296" s="1">
        <v>8</v>
      </c>
      <c r="E296" s="44">
        <v>2451</v>
      </c>
    </row>
    <row r="297" spans="1:5" ht="12.75" hidden="1" customHeight="1" x14ac:dyDescent="0.2">
      <c r="A297" s="1">
        <v>216</v>
      </c>
      <c r="B297" s="1" t="s">
        <v>293</v>
      </c>
      <c r="C297" s="1">
        <v>4</v>
      </c>
      <c r="E297" s="44">
        <v>2452</v>
      </c>
    </row>
    <row r="298" spans="1:5" ht="12.75" hidden="1" customHeight="1" x14ac:dyDescent="0.2">
      <c r="A298" s="1">
        <v>217</v>
      </c>
      <c r="B298" s="1" t="s">
        <v>294</v>
      </c>
      <c r="C298" s="1">
        <v>18</v>
      </c>
      <c r="E298" s="44">
        <v>2453</v>
      </c>
    </row>
    <row r="299" spans="1:5" ht="12.75" hidden="1" customHeight="1" x14ac:dyDescent="0.2">
      <c r="A299" s="1">
        <v>219</v>
      </c>
      <c r="B299" s="1" t="s">
        <v>431</v>
      </c>
      <c r="C299" s="1">
        <v>19</v>
      </c>
      <c r="E299" s="44">
        <v>2454</v>
      </c>
    </row>
    <row r="300" spans="1:5" ht="12.75" hidden="1" customHeight="1" x14ac:dyDescent="0.2">
      <c r="A300" s="1">
        <v>220</v>
      </c>
      <c r="B300" s="1" t="s">
        <v>432</v>
      </c>
      <c r="C300" s="1">
        <v>3</v>
      </c>
      <c r="E300" s="44">
        <v>2511</v>
      </c>
    </row>
    <row r="301" spans="1:5" ht="12.75" hidden="1" customHeight="1" x14ac:dyDescent="0.2">
      <c r="A301" s="1">
        <v>221</v>
      </c>
      <c r="B301" s="1" t="s">
        <v>433</v>
      </c>
      <c r="C301" s="1">
        <v>11</v>
      </c>
      <c r="E301" s="44">
        <v>2512</v>
      </c>
    </row>
    <row r="302" spans="1:5" ht="12.75" hidden="1" customHeight="1" x14ac:dyDescent="0.2">
      <c r="A302" s="1">
        <v>222</v>
      </c>
      <c r="B302" s="1" t="s">
        <v>434</v>
      </c>
      <c r="C302" s="1">
        <v>18</v>
      </c>
      <c r="E302" s="44">
        <v>2521</v>
      </c>
    </row>
    <row r="303" spans="1:5" ht="12.75" hidden="1" customHeight="1" x14ac:dyDescent="0.2">
      <c r="A303" s="1">
        <v>223</v>
      </c>
      <c r="B303" s="1" t="s">
        <v>435</v>
      </c>
      <c r="C303" s="1">
        <v>18</v>
      </c>
      <c r="E303" s="44">
        <v>2529</v>
      </c>
    </row>
    <row r="304" spans="1:5" ht="12.75" hidden="1" customHeight="1" x14ac:dyDescent="0.2">
      <c r="A304" s="1">
        <v>225</v>
      </c>
      <c r="B304" s="1" t="s">
        <v>436</v>
      </c>
      <c r="C304" s="1">
        <v>4</v>
      </c>
      <c r="E304" s="44">
        <v>2530</v>
      </c>
    </row>
    <row r="305" spans="1:5" ht="12.75" hidden="1" customHeight="1" x14ac:dyDescent="0.2">
      <c r="A305" s="1">
        <v>226</v>
      </c>
      <c r="B305" s="1" t="s">
        <v>437</v>
      </c>
      <c r="C305" s="1">
        <v>19</v>
      </c>
      <c r="E305" s="44">
        <v>2540</v>
      </c>
    </row>
    <row r="306" spans="1:5" ht="12.75" hidden="1" customHeight="1" x14ac:dyDescent="0.2">
      <c r="A306" s="1">
        <v>227</v>
      </c>
      <c r="B306" s="1" t="s">
        <v>438</v>
      </c>
      <c r="C306" s="1">
        <v>6</v>
      </c>
      <c r="E306" s="44">
        <v>2550</v>
      </c>
    </row>
    <row r="307" spans="1:5" ht="12.75" hidden="1" customHeight="1" x14ac:dyDescent="0.2">
      <c r="A307" s="1">
        <v>228</v>
      </c>
      <c r="B307" s="1" t="s">
        <v>439</v>
      </c>
      <c r="C307" s="1">
        <v>3</v>
      </c>
      <c r="E307" s="44">
        <v>2561</v>
      </c>
    </row>
    <row r="308" spans="1:5" ht="12.75" hidden="1" customHeight="1" x14ac:dyDescent="0.2">
      <c r="A308" s="1">
        <v>229</v>
      </c>
      <c r="B308" s="1" t="s">
        <v>440</v>
      </c>
      <c r="C308" s="1">
        <v>5</v>
      </c>
      <c r="E308" s="44">
        <v>2562</v>
      </c>
    </row>
    <row r="309" spans="1:5" ht="12.75" hidden="1" customHeight="1" x14ac:dyDescent="0.2">
      <c r="A309" s="1">
        <v>230</v>
      </c>
      <c r="B309" s="1" t="s">
        <v>441</v>
      </c>
      <c r="C309" s="1">
        <v>14</v>
      </c>
      <c r="E309" s="44">
        <v>2571</v>
      </c>
    </row>
    <row r="310" spans="1:5" ht="12.75" hidden="1" customHeight="1" x14ac:dyDescent="0.2">
      <c r="A310" s="1">
        <v>231</v>
      </c>
      <c r="B310" s="1" t="s">
        <v>442</v>
      </c>
      <c r="C310" s="1">
        <v>11</v>
      </c>
      <c r="E310" s="44">
        <v>2572</v>
      </c>
    </row>
    <row r="311" spans="1:5" ht="12.75" hidden="1" customHeight="1" x14ac:dyDescent="0.2">
      <c r="A311" s="1">
        <v>232</v>
      </c>
      <c r="B311" s="1" t="s">
        <v>443</v>
      </c>
      <c r="C311" s="1">
        <v>3</v>
      </c>
      <c r="E311" s="44">
        <v>2573</v>
      </c>
    </row>
    <row r="312" spans="1:5" ht="12.75" hidden="1" customHeight="1" x14ac:dyDescent="0.2">
      <c r="A312" s="1">
        <v>234</v>
      </c>
      <c r="B312" s="1" t="s">
        <v>444</v>
      </c>
      <c r="C312" s="1">
        <v>13</v>
      </c>
      <c r="E312" s="44">
        <v>2591</v>
      </c>
    </row>
    <row r="313" spans="1:5" ht="12.75" hidden="1" customHeight="1" x14ac:dyDescent="0.2">
      <c r="A313" s="1">
        <v>235</v>
      </c>
      <c r="B313" s="1" t="s">
        <v>445</v>
      </c>
      <c r="C313" s="1">
        <v>18</v>
      </c>
      <c r="E313" s="44">
        <v>2592</v>
      </c>
    </row>
    <row r="314" spans="1:5" ht="12.75" hidden="1" customHeight="1" x14ac:dyDescent="0.2">
      <c r="A314" s="1">
        <v>236</v>
      </c>
      <c r="B314" s="1" t="s">
        <v>446</v>
      </c>
      <c r="C314" s="1">
        <v>2</v>
      </c>
      <c r="E314" s="44">
        <v>2593</v>
      </c>
    </row>
    <row r="315" spans="1:5" ht="12.75" hidden="1" customHeight="1" x14ac:dyDescent="0.2">
      <c r="A315" s="1">
        <v>237</v>
      </c>
      <c r="B315" s="1" t="s">
        <v>447</v>
      </c>
      <c r="C315" s="1">
        <v>8</v>
      </c>
      <c r="E315" s="44">
        <v>2594</v>
      </c>
    </row>
    <row r="316" spans="1:5" ht="12.75" hidden="1" customHeight="1" x14ac:dyDescent="0.2">
      <c r="A316" s="1">
        <v>239</v>
      </c>
      <c r="B316" s="1" t="s">
        <v>448</v>
      </c>
      <c r="C316" s="1">
        <v>16</v>
      </c>
      <c r="E316" s="44">
        <v>2599</v>
      </c>
    </row>
    <row r="317" spans="1:5" ht="12.75" hidden="1" customHeight="1" x14ac:dyDescent="0.2">
      <c r="A317" s="1">
        <v>240</v>
      </c>
      <c r="B317" s="1" t="s">
        <v>449</v>
      </c>
      <c r="C317" s="1">
        <v>9</v>
      </c>
      <c r="E317" s="44">
        <v>2611</v>
      </c>
    </row>
    <row r="318" spans="1:5" ht="12.75" hidden="1" customHeight="1" x14ac:dyDescent="0.2">
      <c r="A318" s="1">
        <v>242</v>
      </c>
      <c r="B318" s="1" t="s">
        <v>450</v>
      </c>
      <c r="C318" s="1">
        <v>8</v>
      </c>
      <c r="E318" s="44">
        <v>2612</v>
      </c>
    </row>
    <row r="319" spans="1:5" ht="12.75" hidden="1" customHeight="1" x14ac:dyDescent="0.2">
      <c r="A319" s="1">
        <v>243</v>
      </c>
      <c r="B319" s="1" t="s">
        <v>1348</v>
      </c>
      <c r="C319" s="1">
        <v>17</v>
      </c>
      <c r="E319" s="44">
        <v>2620</v>
      </c>
    </row>
    <row r="320" spans="1:5" ht="12.75" hidden="1" customHeight="1" x14ac:dyDescent="0.2">
      <c r="A320" s="1">
        <v>244</v>
      </c>
      <c r="B320" s="1" t="s">
        <v>3162</v>
      </c>
      <c r="C320" s="1">
        <v>5</v>
      </c>
      <c r="E320" s="44">
        <v>2630</v>
      </c>
    </row>
    <row r="321" spans="1:5" ht="12.75" hidden="1" customHeight="1" x14ac:dyDescent="0.2">
      <c r="A321" s="1">
        <v>245</v>
      </c>
      <c r="B321" s="1" t="s">
        <v>3163</v>
      </c>
      <c r="C321" s="1">
        <v>10</v>
      </c>
      <c r="E321" s="44">
        <v>2640</v>
      </c>
    </row>
    <row r="322" spans="1:5" ht="12.75" hidden="1" customHeight="1" x14ac:dyDescent="0.2">
      <c r="A322" s="1">
        <v>246</v>
      </c>
      <c r="B322" s="1" t="s">
        <v>3164</v>
      </c>
      <c r="C322" s="1">
        <v>18</v>
      </c>
      <c r="E322" s="44">
        <v>2651</v>
      </c>
    </row>
    <row r="323" spans="1:5" ht="12.75" hidden="1" customHeight="1" x14ac:dyDescent="0.2">
      <c r="A323" s="1">
        <v>247</v>
      </c>
      <c r="B323" s="1" t="s">
        <v>3165</v>
      </c>
      <c r="C323" s="1">
        <v>5</v>
      </c>
      <c r="E323" s="44">
        <v>2652</v>
      </c>
    </row>
    <row r="324" spans="1:5" ht="12.75" hidden="1" customHeight="1" x14ac:dyDescent="0.2">
      <c r="A324" s="1">
        <v>248</v>
      </c>
      <c r="B324" s="1" t="s">
        <v>3166</v>
      </c>
      <c r="C324" s="1">
        <v>2</v>
      </c>
      <c r="E324" s="44">
        <v>2660</v>
      </c>
    </row>
    <row r="325" spans="1:5" ht="12.75" hidden="1" customHeight="1" x14ac:dyDescent="0.2">
      <c r="A325" s="1">
        <v>249</v>
      </c>
      <c r="B325" s="1" t="s">
        <v>3167</v>
      </c>
      <c r="C325" s="1">
        <v>17</v>
      </c>
      <c r="E325" s="44">
        <v>2670</v>
      </c>
    </row>
    <row r="326" spans="1:5" ht="12.75" hidden="1" customHeight="1" x14ac:dyDescent="0.2">
      <c r="A326" s="1">
        <v>250</v>
      </c>
      <c r="B326" s="1" t="s">
        <v>3168</v>
      </c>
      <c r="C326" s="1">
        <v>20</v>
      </c>
      <c r="E326" s="44">
        <v>2680</v>
      </c>
    </row>
    <row r="327" spans="1:5" ht="12.75" hidden="1" customHeight="1" x14ac:dyDescent="0.2">
      <c r="A327" s="1">
        <v>251</v>
      </c>
      <c r="B327" s="1" t="s">
        <v>3169</v>
      </c>
      <c r="C327" s="1">
        <v>5</v>
      </c>
      <c r="E327" s="44">
        <v>2711</v>
      </c>
    </row>
    <row r="328" spans="1:5" ht="12.75" hidden="1" customHeight="1" x14ac:dyDescent="0.2">
      <c r="A328" s="1">
        <v>252</v>
      </c>
      <c r="B328" s="1" t="s">
        <v>3170</v>
      </c>
      <c r="C328" s="1">
        <v>8</v>
      </c>
      <c r="E328" s="44">
        <v>2712</v>
      </c>
    </row>
    <row r="329" spans="1:5" ht="12.75" hidden="1" customHeight="1" x14ac:dyDescent="0.2">
      <c r="A329" s="1">
        <v>253</v>
      </c>
      <c r="B329" s="1" t="s">
        <v>3171</v>
      </c>
      <c r="C329" s="1">
        <v>8</v>
      </c>
      <c r="E329" s="44">
        <v>2720</v>
      </c>
    </row>
    <row r="330" spans="1:5" ht="12.75" hidden="1" customHeight="1" x14ac:dyDescent="0.2">
      <c r="A330" s="1">
        <v>254</v>
      </c>
      <c r="B330" s="1" t="s">
        <v>3172</v>
      </c>
      <c r="C330" s="1">
        <v>18</v>
      </c>
      <c r="E330" s="44">
        <v>2731</v>
      </c>
    </row>
    <row r="331" spans="1:5" ht="12.75" hidden="1" customHeight="1" x14ac:dyDescent="0.2">
      <c r="A331" s="1">
        <v>256</v>
      </c>
      <c r="B331" s="1" t="s">
        <v>3173</v>
      </c>
      <c r="C331" s="1">
        <v>2</v>
      </c>
      <c r="E331" s="44">
        <v>2732</v>
      </c>
    </row>
    <row r="332" spans="1:5" ht="12.75" hidden="1" customHeight="1" x14ac:dyDescent="0.2">
      <c r="A332" s="1">
        <v>257</v>
      </c>
      <c r="B332" s="1" t="s">
        <v>3174</v>
      </c>
      <c r="C332" s="1">
        <v>14</v>
      </c>
      <c r="E332" s="44">
        <v>2733</v>
      </c>
    </row>
    <row r="333" spans="1:5" ht="12.75" hidden="1" customHeight="1" x14ac:dyDescent="0.2">
      <c r="A333" s="1">
        <v>258</v>
      </c>
      <c r="B333" s="1" t="s">
        <v>3175</v>
      </c>
      <c r="C333" s="1">
        <v>17</v>
      </c>
      <c r="E333" s="44">
        <v>2740</v>
      </c>
    </row>
    <row r="334" spans="1:5" ht="12.75" hidden="1" customHeight="1" x14ac:dyDescent="0.2">
      <c r="A334" s="1">
        <v>259</v>
      </c>
      <c r="B334" s="1" t="s">
        <v>3176</v>
      </c>
      <c r="C334" s="1">
        <v>3</v>
      </c>
      <c r="E334" s="44">
        <v>2751</v>
      </c>
    </row>
    <row r="335" spans="1:5" ht="12.75" hidden="1" customHeight="1" x14ac:dyDescent="0.2">
      <c r="A335" s="1">
        <v>260</v>
      </c>
      <c r="B335" s="1" t="s">
        <v>3177</v>
      </c>
      <c r="C335" s="1">
        <v>5</v>
      </c>
      <c r="E335" s="44">
        <v>2752</v>
      </c>
    </row>
    <row r="336" spans="1:5" ht="12.75" hidden="1" customHeight="1" x14ac:dyDescent="0.2">
      <c r="A336" s="1">
        <v>261</v>
      </c>
      <c r="B336" s="1" t="s">
        <v>3178</v>
      </c>
      <c r="C336" s="1">
        <v>8</v>
      </c>
      <c r="E336" s="44">
        <v>2790</v>
      </c>
    </row>
    <row r="337" spans="1:5" ht="12.75" hidden="1" customHeight="1" x14ac:dyDescent="0.2">
      <c r="A337" s="1">
        <v>263</v>
      </c>
      <c r="B337" s="1" t="s">
        <v>3179</v>
      </c>
      <c r="C337" s="1">
        <v>18</v>
      </c>
      <c r="E337" s="44">
        <v>2811</v>
      </c>
    </row>
    <row r="338" spans="1:5" ht="12.75" hidden="1" customHeight="1" x14ac:dyDescent="0.2">
      <c r="A338" s="1">
        <v>264</v>
      </c>
      <c r="B338" s="1" t="s">
        <v>3180</v>
      </c>
      <c r="C338" s="1">
        <v>19</v>
      </c>
      <c r="E338" s="44">
        <v>2812</v>
      </c>
    </row>
    <row r="339" spans="1:5" ht="12.75" hidden="1" customHeight="1" x14ac:dyDescent="0.2">
      <c r="A339" s="1">
        <v>265</v>
      </c>
      <c r="B339" s="1" t="s">
        <v>3181</v>
      </c>
      <c r="C339" s="1">
        <v>2</v>
      </c>
      <c r="E339" s="44">
        <v>2813</v>
      </c>
    </row>
    <row r="340" spans="1:5" ht="12.75" hidden="1" customHeight="1" x14ac:dyDescent="0.2">
      <c r="A340" s="1">
        <v>266</v>
      </c>
      <c r="B340" s="1" t="s">
        <v>3182</v>
      </c>
      <c r="C340" s="1">
        <v>10</v>
      </c>
      <c r="E340" s="44">
        <v>2814</v>
      </c>
    </row>
    <row r="341" spans="1:5" ht="12.75" hidden="1" customHeight="1" x14ac:dyDescent="0.2">
      <c r="A341" s="1">
        <v>267</v>
      </c>
      <c r="B341" s="1" t="s">
        <v>3183</v>
      </c>
      <c r="C341" s="1">
        <v>17</v>
      </c>
      <c r="E341" s="44">
        <v>2815</v>
      </c>
    </row>
    <row r="342" spans="1:5" ht="12.75" hidden="1" customHeight="1" x14ac:dyDescent="0.2">
      <c r="A342" s="1">
        <v>268</v>
      </c>
      <c r="B342" s="1" t="s">
        <v>3184</v>
      </c>
      <c r="C342" s="1">
        <v>19</v>
      </c>
      <c r="E342" s="44">
        <v>2821</v>
      </c>
    </row>
    <row r="343" spans="1:5" ht="12.75" hidden="1" customHeight="1" x14ac:dyDescent="0.2">
      <c r="A343" s="1">
        <v>270</v>
      </c>
      <c r="B343" s="1" t="s">
        <v>3185</v>
      </c>
      <c r="C343" s="1">
        <v>6</v>
      </c>
      <c r="E343" s="44">
        <v>2822</v>
      </c>
    </row>
    <row r="344" spans="1:5" ht="12.75" hidden="1" customHeight="1" x14ac:dyDescent="0.2">
      <c r="A344" s="1">
        <v>271</v>
      </c>
      <c r="B344" s="1" t="s">
        <v>3186</v>
      </c>
      <c r="C344" s="1">
        <v>14</v>
      </c>
      <c r="E344" s="44">
        <v>2823</v>
      </c>
    </row>
    <row r="345" spans="1:5" ht="12.75" hidden="1" customHeight="1" x14ac:dyDescent="0.2">
      <c r="A345" s="1">
        <v>273</v>
      </c>
      <c r="B345" s="1" t="s">
        <v>3187</v>
      </c>
      <c r="C345" s="1">
        <v>8</v>
      </c>
      <c r="E345" s="44">
        <v>2824</v>
      </c>
    </row>
    <row r="346" spans="1:5" ht="12.75" hidden="1" customHeight="1" x14ac:dyDescent="0.2">
      <c r="A346" s="1">
        <v>274</v>
      </c>
      <c r="B346" s="1" t="s">
        <v>2666</v>
      </c>
      <c r="C346" s="1">
        <v>18</v>
      </c>
      <c r="E346" s="44">
        <v>2825</v>
      </c>
    </row>
    <row r="347" spans="1:5" ht="12.75" hidden="1" customHeight="1" x14ac:dyDescent="0.2">
      <c r="A347" s="1">
        <v>275</v>
      </c>
      <c r="B347" s="1" t="s">
        <v>2667</v>
      </c>
      <c r="C347" s="1">
        <v>8</v>
      </c>
      <c r="E347" s="44">
        <v>2829</v>
      </c>
    </row>
    <row r="348" spans="1:5" ht="12.75" hidden="1" customHeight="1" x14ac:dyDescent="0.2">
      <c r="A348" s="1">
        <v>276</v>
      </c>
      <c r="B348" s="1" t="s">
        <v>2668</v>
      </c>
      <c r="C348" s="1">
        <v>20</v>
      </c>
      <c r="E348" s="44">
        <v>2830</v>
      </c>
    </row>
    <row r="349" spans="1:5" ht="12.75" hidden="1" customHeight="1" x14ac:dyDescent="0.2">
      <c r="A349" s="1">
        <v>278</v>
      </c>
      <c r="B349" s="1" t="s">
        <v>2669</v>
      </c>
      <c r="C349" s="1">
        <v>14</v>
      </c>
      <c r="E349" s="44">
        <v>2841</v>
      </c>
    </row>
    <row r="350" spans="1:5" ht="12.75" hidden="1" customHeight="1" x14ac:dyDescent="0.2">
      <c r="A350" s="1">
        <v>279</v>
      </c>
      <c r="B350" s="1" t="s">
        <v>2670</v>
      </c>
      <c r="C350" s="1">
        <v>20</v>
      </c>
      <c r="E350" s="44">
        <v>2849</v>
      </c>
    </row>
    <row r="351" spans="1:5" ht="12.75" hidden="1" customHeight="1" x14ac:dyDescent="0.2">
      <c r="A351" s="1">
        <v>280</v>
      </c>
      <c r="B351" s="1" t="s">
        <v>2671</v>
      </c>
      <c r="C351" s="1">
        <v>17</v>
      </c>
      <c r="E351" s="44">
        <v>2891</v>
      </c>
    </row>
    <row r="352" spans="1:5" ht="12.75" hidden="1" customHeight="1" x14ac:dyDescent="0.2">
      <c r="A352" s="1">
        <v>281</v>
      </c>
      <c r="B352" s="1" t="s">
        <v>2672</v>
      </c>
      <c r="C352" s="1">
        <v>4</v>
      </c>
      <c r="E352" s="44">
        <v>2892</v>
      </c>
    </row>
    <row r="353" spans="1:5" ht="12.75" hidden="1" customHeight="1" x14ac:dyDescent="0.2">
      <c r="A353" s="1">
        <v>282</v>
      </c>
      <c r="B353" s="1" t="s">
        <v>2673</v>
      </c>
      <c r="C353" s="1">
        <v>13</v>
      </c>
      <c r="E353" s="44">
        <v>2893</v>
      </c>
    </row>
    <row r="354" spans="1:5" ht="12.75" hidden="1" customHeight="1" x14ac:dyDescent="0.2">
      <c r="A354" s="1">
        <v>283</v>
      </c>
      <c r="B354" s="1" t="s">
        <v>676</v>
      </c>
      <c r="C354" s="1">
        <v>10</v>
      </c>
      <c r="E354" s="44">
        <v>2894</v>
      </c>
    </row>
    <row r="355" spans="1:5" ht="12.75" hidden="1" customHeight="1" x14ac:dyDescent="0.2">
      <c r="A355" s="1">
        <v>284</v>
      </c>
      <c r="B355" s="1" t="s">
        <v>677</v>
      </c>
      <c r="C355" s="1">
        <v>12</v>
      </c>
      <c r="E355" s="44">
        <v>2895</v>
      </c>
    </row>
    <row r="356" spans="1:5" ht="12.75" hidden="1" customHeight="1" x14ac:dyDescent="0.2">
      <c r="A356" s="1">
        <v>285</v>
      </c>
      <c r="B356" s="1" t="s">
        <v>678</v>
      </c>
      <c r="C356" s="1">
        <v>12</v>
      </c>
      <c r="E356" s="44">
        <v>2896</v>
      </c>
    </row>
    <row r="357" spans="1:5" ht="12.75" hidden="1" customHeight="1" x14ac:dyDescent="0.2">
      <c r="A357" s="1">
        <v>287</v>
      </c>
      <c r="B357" s="1" t="s">
        <v>2093</v>
      </c>
      <c r="C357" s="1">
        <v>7</v>
      </c>
      <c r="E357" s="44">
        <v>2899</v>
      </c>
    </row>
    <row r="358" spans="1:5" ht="12.75" hidden="1" customHeight="1" x14ac:dyDescent="0.2">
      <c r="A358" s="1">
        <v>288</v>
      </c>
      <c r="B358" s="1" t="s">
        <v>2094</v>
      </c>
      <c r="C358" s="1">
        <v>9</v>
      </c>
      <c r="E358" s="44">
        <v>2910</v>
      </c>
    </row>
    <row r="359" spans="1:5" ht="12.75" hidden="1" customHeight="1" x14ac:dyDescent="0.2">
      <c r="A359" s="1">
        <v>289</v>
      </c>
      <c r="B359" s="1" t="s">
        <v>2095</v>
      </c>
      <c r="C359" s="1">
        <v>5</v>
      </c>
      <c r="E359" s="44">
        <v>2920</v>
      </c>
    </row>
    <row r="360" spans="1:5" ht="12.75" hidden="1" customHeight="1" x14ac:dyDescent="0.2">
      <c r="A360" s="1">
        <v>290</v>
      </c>
      <c r="B360" s="1" t="s">
        <v>3672</v>
      </c>
      <c r="C360" s="1">
        <v>8</v>
      </c>
      <c r="E360" s="44">
        <v>2931</v>
      </c>
    </row>
    <row r="361" spans="1:5" ht="12.75" hidden="1" customHeight="1" x14ac:dyDescent="0.2">
      <c r="A361" s="1">
        <v>291</v>
      </c>
      <c r="B361" s="1" t="s">
        <v>3673</v>
      </c>
      <c r="C361" s="1">
        <v>18</v>
      </c>
      <c r="E361" s="44">
        <v>2932</v>
      </c>
    </row>
    <row r="362" spans="1:5" ht="12.75" hidden="1" customHeight="1" x14ac:dyDescent="0.2">
      <c r="A362" s="1">
        <v>292</v>
      </c>
      <c r="B362" s="1" t="s">
        <v>3674</v>
      </c>
      <c r="C362" s="1">
        <v>6</v>
      </c>
      <c r="E362" s="44">
        <v>3011</v>
      </c>
    </row>
    <row r="363" spans="1:5" ht="12.75" hidden="1" customHeight="1" x14ac:dyDescent="0.2">
      <c r="A363" s="1">
        <v>293</v>
      </c>
      <c r="B363" s="1" t="s">
        <v>4162</v>
      </c>
      <c r="C363" s="1">
        <v>3</v>
      </c>
      <c r="E363" s="44">
        <v>3012</v>
      </c>
    </row>
    <row r="364" spans="1:5" ht="12.75" hidden="1" customHeight="1" x14ac:dyDescent="0.2">
      <c r="A364" s="1">
        <v>294</v>
      </c>
      <c r="B364" s="1" t="s">
        <v>4163</v>
      </c>
      <c r="C364" s="1">
        <v>16</v>
      </c>
      <c r="E364" s="44">
        <v>3020</v>
      </c>
    </row>
    <row r="365" spans="1:5" ht="12.75" hidden="1" customHeight="1" x14ac:dyDescent="0.2">
      <c r="A365" s="1">
        <v>295</v>
      </c>
      <c r="B365" s="1" t="s">
        <v>4164</v>
      </c>
      <c r="C365" s="1">
        <v>16</v>
      </c>
      <c r="E365" s="44">
        <v>3030</v>
      </c>
    </row>
    <row r="366" spans="1:5" ht="12.75" hidden="1" customHeight="1" x14ac:dyDescent="0.2">
      <c r="A366" s="1">
        <v>296</v>
      </c>
      <c r="B366" s="1" t="s">
        <v>4165</v>
      </c>
      <c r="C366" s="1">
        <v>13</v>
      </c>
      <c r="E366" s="44">
        <v>3040</v>
      </c>
    </row>
    <row r="367" spans="1:5" ht="12.75" hidden="1" customHeight="1" x14ac:dyDescent="0.2">
      <c r="A367" s="1">
        <v>297</v>
      </c>
      <c r="B367" s="1" t="s">
        <v>4166</v>
      </c>
      <c r="C367" s="1">
        <v>4</v>
      </c>
      <c r="E367" s="44">
        <v>3091</v>
      </c>
    </row>
    <row r="368" spans="1:5" ht="12.75" hidden="1" customHeight="1" x14ac:dyDescent="0.2">
      <c r="A368" s="1">
        <v>298</v>
      </c>
      <c r="B368" s="1" t="s">
        <v>702</v>
      </c>
      <c r="C368" s="1">
        <v>15</v>
      </c>
      <c r="E368" s="44">
        <v>3092</v>
      </c>
    </row>
    <row r="369" spans="1:5" ht="12.75" hidden="1" customHeight="1" x14ac:dyDescent="0.2">
      <c r="A369" s="1">
        <v>299</v>
      </c>
      <c r="B369" s="1" t="s">
        <v>703</v>
      </c>
      <c r="C369" s="1">
        <v>12</v>
      </c>
      <c r="E369" s="44">
        <v>3099</v>
      </c>
    </row>
    <row r="370" spans="1:5" ht="12.75" hidden="1" customHeight="1" x14ac:dyDescent="0.2">
      <c r="A370" s="1">
        <v>300</v>
      </c>
      <c r="B370" s="1" t="s">
        <v>704</v>
      </c>
      <c r="C370" s="1">
        <v>17</v>
      </c>
      <c r="E370" s="44">
        <v>3101</v>
      </c>
    </row>
    <row r="371" spans="1:5" ht="12.75" hidden="1" customHeight="1" x14ac:dyDescent="0.2">
      <c r="A371" s="1">
        <v>301</v>
      </c>
      <c r="B371" s="1" t="s">
        <v>705</v>
      </c>
      <c r="C371" s="1">
        <v>8</v>
      </c>
      <c r="E371" s="44">
        <v>3102</v>
      </c>
    </row>
    <row r="372" spans="1:5" ht="12.75" hidden="1" customHeight="1" x14ac:dyDescent="0.2">
      <c r="A372" s="1">
        <v>302</v>
      </c>
      <c r="B372" s="1" t="s">
        <v>706</v>
      </c>
      <c r="C372" s="1">
        <v>8</v>
      </c>
      <c r="E372" s="44">
        <v>3103</v>
      </c>
    </row>
    <row r="373" spans="1:5" ht="12.75" hidden="1" customHeight="1" x14ac:dyDescent="0.2">
      <c r="A373" s="1">
        <v>303</v>
      </c>
      <c r="B373" s="1" t="s">
        <v>3256</v>
      </c>
      <c r="C373" s="1">
        <v>12</v>
      </c>
      <c r="E373" s="44">
        <v>3109</v>
      </c>
    </row>
    <row r="374" spans="1:5" ht="12.75" hidden="1" customHeight="1" x14ac:dyDescent="0.2">
      <c r="A374" s="1">
        <v>304</v>
      </c>
      <c r="B374" s="1" t="s">
        <v>3257</v>
      </c>
      <c r="C374" s="1">
        <v>18</v>
      </c>
      <c r="E374" s="44">
        <v>3211</v>
      </c>
    </row>
    <row r="375" spans="1:5" ht="12.75" hidden="1" customHeight="1" x14ac:dyDescent="0.2">
      <c r="A375" s="1">
        <v>306</v>
      </c>
      <c r="B375" s="1" t="s">
        <v>3258</v>
      </c>
      <c r="C375" s="1">
        <v>19</v>
      </c>
      <c r="E375" s="44">
        <v>3212</v>
      </c>
    </row>
    <row r="376" spans="1:5" ht="12.75" hidden="1" customHeight="1" x14ac:dyDescent="0.2">
      <c r="A376" s="1">
        <v>307</v>
      </c>
      <c r="B376" s="1" t="s">
        <v>3259</v>
      </c>
      <c r="C376" s="1">
        <v>10</v>
      </c>
      <c r="E376" s="44">
        <v>3213</v>
      </c>
    </row>
    <row r="377" spans="1:5" ht="12.75" hidden="1" customHeight="1" x14ac:dyDescent="0.2">
      <c r="A377" s="1">
        <v>308</v>
      </c>
      <c r="B377" s="1" t="s">
        <v>3260</v>
      </c>
      <c r="C377" s="1">
        <v>19</v>
      </c>
      <c r="E377" s="44">
        <v>3220</v>
      </c>
    </row>
    <row r="378" spans="1:5" ht="12.75" hidden="1" customHeight="1" x14ac:dyDescent="0.2">
      <c r="A378" s="1">
        <v>309</v>
      </c>
      <c r="B378" s="1" t="s">
        <v>3261</v>
      </c>
      <c r="C378" s="1">
        <v>12</v>
      </c>
      <c r="E378" s="44">
        <v>3230</v>
      </c>
    </row>
    <row r="379" spans="1:5" ht="12.75" hidden="1" customHeight="1" x14ac:dyDescent="0.2">
      <c r="A379" s="1">
        <v>310</v>
      </c>
      <c r="B379" s="1" t="s">
        <v>3262</v>
      </c>
      <c r="C379" s="1">
        <v>15</v>
      </c>
      <c r="E379" s="44">
        <v>3240</v>
      </c>
    </row>
    <row r="380" spans="1:5" ht="12.75" hidden="1" customHeight="1" x14ac:dyDescent="0.2">
      <c r="A380" s="1">
        <v>311</v>
      </c>
      <c r="B380" s="1" t="s">
        <v>3263</v>
      </c>
      <c r="C380" s="1">
        <v>2</v>
      </c>
      <c r="E380" s="44">
        <v>3250</v>
      </c>
    </row>
    <row r="381" spans="1:5" ht="12.75" hidden="1" customHeight="1" x14ac:dyDescent="0.2">
      <c r="A381" s="1">
        <v>312</v>
      </c>
      <c r="B381" s="1" t="s">
        <v>3264</v>
      </c>
      <c r="C381" s="1">
        <v>14</v>
      </c>
      <c r="E381" s="44">
        <v>3291</v>
      </c>
    </row>
    <row r="382" spans="1:5" ht="12.75" hidden="1" customHeight="1" x14ac:dyDescent="0.2">
      <c r="A382" s="1">
        <v>313</v>
      </c>
      <c r="B382" s="1" t="s">
        <v>3265</v>
      </c>
      <c r="C382" s="1">
        <v>9</v>
      </c>
      <c r="E382" s="44">
        <v>3299</v>
      </c>
    </row>
    <row r="383" spans="1:5" ht="12.75" hidden="1" customHeight="1" x14ac:dyDescent="0.2">
      <c r="A383" s="1">
        <v>314</v>
      </c>
      <c r="B383" s="1" t="s">
        <v>3266</v>
      </c>
      <c r="C383" s="1">
        <v>17</v>
      </c>
      <c r="E383" s="44">
        <v>3311</v>
      </c>
    </row>
    <row r="384" spans="1:5" ht="12.75" hidden="1" customHeight="1" x14ac:dyDescent="0.2">
      <c r="A384" s="1">
        <v>315</v>
      </c>
      <c r="B384" s="1" t="s">
        <v>3267</v>
      </c>
      <c r="C384" s="1">
        <v>4</v>
      </c>
      <c r="E384" s="44">
        <v>3312</v>
      </c>
    </row>
    <row r="385" spans="1:5" ht="12.75" hidden="1" customHeight="1" x14ac:dyDescent="0.2">
      <c r="A385" s="1">
        <v>316</v>
      </c>
      <c r="B385" s="1" t="s">
        <v>3268</v>
      </c>
      <c r="C385" s="1">
        <v>13</v>
      </c>
      <c r="E385" s="44">
        <v>3313</v>
      </c>
    </row>
    <row r="386" spans="1:5" ht="12.75" hidden="1" customHeight="1" x14ac:dyDescent="0.2">
      <c r="A386" s="1">
        <v>317</v>
      </c>
      <c r="B386" s="1" t="s">
        <v>3269</v>
      </c>
      <c r="C386" s="1">
        <v>13</v>
      </c>
      <c r="E386" s="44">
        <v>3314</v>
      </c>
    </row>
    <row r="387" spans="1:5" ht="12.75" hidden="1" customHeight="1" x14ac:dyDescent="0.2">
      <c r="A387" s="1">
        <v>318</v>
      </c>
      <c r="B387" s="1" t="s">
        <v>3270</v>
      </c>
      <c r="C387" s="1">
        <v>11</v>
      </c>
      <c r="E387" s="44">
        <v>3315</v>
      </c>
    </row>
    <row r="388" spans="1:5" ht="12.75" hidden="1" customHeight="1" x14ac:dyDescent="0.2">
      <c r="A388" s="1">
        <v>320</v>
      </c>
      <c r="B388" s="1" t="s">
        <v>3271</v>
      </c>
      <c r="C388" s="1">
        <v>13</v>
      </c>
      <c r="E388" s="44">
        <v>3316</v>
      </c>
    </row>
    <row r="389" spans="1:5" ht="12.75" hidden="1" customHeight="1" x14ac:dyDescent="0.2">
      <c r="A389" s="1">
        <v>321</v>
      </c>
      <c r="B389" s="1" t="s">
        <v>3272</v>
      </c>
      <c r="C389" s="1">
        <v>18</v>
      </c>
      <c r="E389" s="44">
        <v>3317</v>
      </c>
    </row>
    <row r="390" spans="1:5" ht="12.75" hidden="1" customHeight="1" x14ac:dyDescent="0.2">
      <c r="A390" s="1">
        <v>323</v>
      </c>
      <c r="B390" s="1" t="s">
        <v>1810</v>
      </c>
      <c r="C390" s="1">
        <v>9</v>
      </c>
      <c r="E390" s="44">
        <v>3319</v>
      </c>
    </row>
    <row r="391" spans="1:5" ht="12.75" hidden="1" customHeight="1" x14ac:dyDescent="0.2">
      <c r="A391" s="1">
        <v>324</v>
      </c>
      <c r="B391" s="1" t="s">
        <v>1811</v>
      </c>
      <c r="C391" s="1">
        <v>6</v>
      </c>
      <c r="E391" s="44">
        <v>3320</v>
      </c>
    </row>
    <row r="392" spans="1:5" ht="12.75" hidden="1" customHeight="1" x14ac:dyDescent="0.2">
      <c r="A392" s="1">
        <v>325</v>
      </c>
      <c r="B392" s="1" t="s">
        <v>1812</v>
      </c>
      <c r="C392" s="1">
        <v>14</v>
      </c>
      <c r="E392" s="44">
        <v>3511</v>
      </c>
    </row>
    <row r="393" spans="1:5" ht="12.75" hidden="1" customHeight="1" x14ac:dyDescent="0.2">
      <c r="A393" s="1">
        <v>326</v>
      </c>
      <c r="B393" s="1" t="s">
        <v>1813</v>
      </c>
      <c r="C393" s="1">
        <v>5</v>
      </c>
      <c r="E393" s="44">
        <v>3512</v>
      </c>
    </row>
    <row r="394" spans="1:5" ht="12.75" hidden="1" customHeight="1" x14ac:dyDescent="0.2">
      <c r="A394" s="1">
        <v>327</v>
      </c>
      <c r="B394" s="1" t="s">
        <v>1814</v>
      </c>
      <c r="C394" s="1">
        <v>14</v>
      </c>
      <c r="E394" s="44">
        <v>3513</v>
      </c>
    </row>
    <row r="395" spans="1:5" ht="12.75" hidden="1" customHeight="1" x14ac:dyDescent="0.2">
      <c r="A395" s="1">
        <v>328</v>
      </c>
      <c r="B395" s="1" t="s">
        <v>1815</v>
      </c>
      <c r="C395" s="1">
        <v>3</v>
      </c>
      <c r="E395" s="44">
        <v>3514</v>
      </c>
    </row>
    <row r="396" spans="1:5" ht="12.75" hidden="1" customHeight="1" x14ac:dyDescent="0.2">
      <c r="A396" s="1">
        <v>329</v>
      </c>
      <c r="B396" s="1" t="s">
        <v>3713</v>
      </c>
      <c r="C396" s="1">
        <v>2</v>
      </c>
      <c r="E396" s="44">
        <v>3521</v>
      </c>
    </row>
    <row r="397" spans="1:5" ht="12.75" hidden="1" customHeight="1" x14ac:dyDescent="0.2">
      <c r="A397" s="1">
        <v>330</v>
      </c>
      <c r="B397" s="1" t="s">
        <v>3714</v>
      </c>
      <c r="C397" s="1">
        <v>18</v>
      </c>
      <c r="E397" s="44">
        <v>3522</v>
      </c>
    </row>
    <row r="398" spans="1:5" ht="12.75" hidden="1" customHeight="1" x14ac:dyDescent="0.2">
      <c r="A398" s="1">
        <v>331</v>
      </c>
      <c r="B398" s="1" t="s">
        <v>3715</v>
      </c>
      <c r="C398" s="1">
        <v>1</v>
      </c>
      <c r="E398" s="44">
        <v>3523</v>
      </c>
    </row>
    <row r="399" spans="1:5" ht="12.75" hidden="1" customHeight="1" x14ac:dyDescent="0.2">
      <c r="A399" s="1">
        <v>332</v>
      </c>
      <c r="B399" s="1" t="s">
        <v>3716</v>
      </c>
      <c r="C399" s="1">
        <v>10</v>
      </c>
      <c r="E399" s="44">
        <v>3530</v>
      </c>
    </row>
    <row r="400" spans="1:5" ht="12.75" hidden="1" customHeight="1" x14ac:dyDescent="0.2">
      <c r="A400" s="1">
        <v>333</v>
      </c>
      <c r="B400" s="1" t="s">
        <v>3717</v>
      </c>
      <c r="C400" s="1">
        <v>4</v>
      </c>
      <c r="E400" s="44">
        <v>3600</v>
      </c>
    </row>
    <row r="401" spans="1:5" ht="12.75" hidden="1" customHeight="1" x14ac:dyDescent="0.2">
      <c r="A401" s="1">
        <v>334</v>
      </c>
      <c r="B401" s="1" t="s">
        <v>3718</v>
      </c>
      <c r="C401" s="1">
        <v>11</v>
      </c>
      <c r="E401" s="44">
        <v>3700</v>
      </c>
    </row>
    <row r="402" spans="1:5" ht="12.75" hidden="1" customHeight="1" x14ac:dyDescent="0.2">
      <c r="A402" s="1">
        <v>335</v>
      </c>
      <c r="B402" s="1" t="s">
        <v>3719</v>
      </c>
      <c r="C402" s="1">
        <v>19</v>
      </c>
      <c r="E402" s="44">
        <v>3811</v>
      </c>
    </row>
    <row r="403" spans="1:5" ht="12.75" hidden="1" customHeight="1" x14ac:dyDescent="0.2">
      <c r="A403" s="1">
        <v>337</v>
      </c>
      <c r="B403" s="1" t="s">
        <v>3720</v>
      </c>
      <c r="C403" s="1">
        <v>17</v>
      </c>
      <c r="E403" s="44">
        <v>3812</v>
      </c>
    </row>
    <row r="404" spans="1:5" ht="12.75" hidden="1" customHeight="1" x14ac:dyDescent="0.2">
      <c r="A404" s="1">
        <v>338</v>
      </c>
      <c r="B404" s="1" t="s">
        <v>3721</v>
      </c>
      <c r="C404" s="1">
        <v>12</v>
      </c>
      <c r="E404" s="44">
        <v>3821</v>
      </c>
    </row>
    <row r="405" spans="1:5" ht="12.75" hidden="1" customHeight="1" x14ac:dyDescent="0.2">
      <c r="A405" s="1">
        <v>339</v>
      </c>
      <c r="B405" s="1" t="s">
        <v>3722</v>
      </c>
      <c r="C405" s="1">
        <v>17</v>
      </c>
      <c r="E405" s="44">
        <v>3822</v>
      </c>
    </row>
    <row r="406" spans="1:5" ht="12.75" hidden="1" customHeight="1" x14ac:dyDescent="0.2">
      <c r="A406" s="1">
        <v>340</v>
      </c>
      <c r="B406" s="1" t="s">
        <v>3723</v>
      </c>
      <c r="C406" s="1">
        <v>14</v>
      </c>
      <c r="E406" s="44">
        <v>3831</v>
      </c>
    </row>
    <row r="407" spans="1:5" ht="12.75" hidden="1" customHeight="1" x14ac:dyDescent="0.2">
      <c r="A407" s="1">
        <v>341</v>
      </c>
      <c r="B407" s="1" t="s">
        <v>3724</v>
      </c>
      <c r="C407" s="1">
        <v>17</v>
      </c>
      <c r="E407" s="44">
        <v>3832</v>
      </c>
    </row>
    <row r="408" spans="1:5" ht="12.75" hidden="1" customHeight="1" x14ac:dyDescent="0.2">
      <c r="A408" s="1">
        <v>342</v>
      </c>
      <c r="B408" s="1" t="s">
        <v>3725</v>
      </c>
      <c r="C408" s="1">
        <v>20</v>
      </c>
      <c r="E408" s="44">
        <v>3900</v>
      </c>
    </row>
    <row r="409" spans="1:5" ht="12.75" hidden="1" customHeight="1" x14ac:dyDescent="0.2">
      <c r="A409" s="1">
        <v>343</v>
      </c>
      <c r="B409" s="1" t="s">
        <v>3726</v>
      </c>
      <c r="C409" s="1">
        <v>19</v>
      </c>
      <c r="E409" s="44">
        <v>4110</v>
      </c>
    </row>
    <row r="410" spans="1:5" ht="12.75" hidden="1" customHeight="1" x14ac:dyDescent="0.2">
      <c r="A410" s="1">
        <v>344</v>
      </c>
      <c r="B410" s="1" t="s">
        <v>3727</v>
      </c>
      <c r="C410" s="1">
        <v>13</v>
      </c>
      <c r="E410" s="44">
        <v>4120</v>
      </c>
    </row>
    <row r="411" spans="1:5" ht="12.75" hidden="1" customHeight="1" x14ac:dyDescent="0.2">
      <c r="A411" s="1">
        <v>345</v>
      </c>
      <c r="B411" s="1" t="s">
        <v>3728</v>
      </c>
      <c r="C411" s="1">
        <v>13</v>
      </c>
      <c r="E411" s="44">
        <v>4211</v>
      </c>
    </row>
    <row r="412" spans="1:5" ht="12.75" hidden="1" customHeight="1" x14ac:dyDescent="0.2">
      <c r="A412" s="1">
        <v>346</v>
      </c>
      <c r="B412" s="1" t="s">
        <v>3729</v>
      </c>
      <c r="C412" s="1">
        <v>14</v>
      </c>
      <c r="E412" s="44">
        <v>4212</v>
      </c>
    </row>
    <row r="413" spans="1:5" ht="12.75" hidden="1" customHeight="1" x14ac:dyDescent="0.2">
      <c r="A413" s="1">
        <v>347</v>
      </c>
      <c r="B413" s="1" t="s">
        <v>3730</v>
      </c>
      <c r="C413" s="1">
        <v>3</v>
      </c>
      <c r="E413" s="44">
        <v>4213</v>
      </c>
    </row>
    <row r="414" spans="1:5" ht="12.75" hidden="1" customHeight="1" x14ac:dyDescent="0.2">
      <c r="A414" s="1">
        <v>348</v>
      </c>
      <c r="B414" s="1" t="s">
        <v>3731</v>
      </c>
      <c r="C414" s="1">
        <v>18</v>
      </c>
      <c r="E414" s="44">
        <v>4221</v>
      </c>
    </row>
    <row r="415" spans="1:5" ht="12.75" hidden="1" customHeight="1" x14ac:dyDescent="0.2">
      <c r="A415" s="1">
        <v>349</v>
      </c>
      <c r="B415" s="1" t="s">
        <v>3732</v>
      </c>
      <c r="C415" s="1">
        <v>13</v>
      </c>
      <c r="E415" s="44">
        <v>4222</v>
      </c>
    </row>
    <row r="416" spans="1:5" ht="12.75" hidden="1" customHeight="1" x14ac:dyDescent="0.2">
      <c r="A416" s="1">
        <v>350</v>
      </c>
      <c r="B416" s="1" t="s">
        <v>3733</v>
      </c>
      <c r="C416" s="1">
        <v>17</v>
      </c>
      <c r="E416" s="44">
        <v>4291</v>
      </c>
    </row>
    <row r="417" spans="1:5" ht="12.75" hidden="1" customHeight="1" x14ac:dyDescent="0.2">
      <c r="A417" s="1">
        <v>351</v>
      </c>
      <c r="B417" s="1" t="s">
        <v>3734</v>
      </c>
      <c r="C417" s="1">
        <v>11</v>
      </c>
      <c r="E417" s="44">
        <v>4299</v>
      </c>
    </row>
    <row r="418" spans="1:5" ht="12.75" hidden="1" customHeight="1" x14ac:dyDescent="0.2">
      <c r="A418" s="1">
        <v>352</v>
      </c>
      <c r="B418" s="1" t="s">
        <v>3735</v>
      </c>
      <c r="C418" s="1">
        <v>2</v>
      </c>
      <c r="E418" s="44">
        <v>4311</v>
      </c>
    </row>
    <row r="419" spans="1:5" ht="12.75" hidden="1" customHeight="1" x14ac:dyDescent="0.2">
      <c r="A419" s="1">
        <v>354</v>
      </c>
      <c r="B419" s="1" t="s">
        <v>3736</v>
      </c>
      <c r="C419" s="1">
        <v>13</v>
      </c>
      <c r="E419" s="44">
        <v>4312</v>
      </c>
    </row>
    <row r="420" spans="1:5" ht="12.75" hidden="1" customHeight="1" x14ac:dyDescent="0.2">
      <c r="A420" s="1">
        <v>355</v>
      </c>
      <c r="B420" s="1" t="s">
        <v>3737</v>
      </c>
      <c r="C420" s="1">
        <v>20</v>
      </c>
      <c r="E420" s="44">
        <v>4313</v>
      </c>
    </row>
    <row r="421" spans="1:5" ht="12.75" hidden="1" customHeight="1" x14ac:dyDescent="0.2">
      <c r="A421" s="1">
        <v>356</v>
      </c>
      <c r="B421" s="1" t="s">
        <v>3738</v>
      </c>
      <c r="C421" s="1">
        <v>1</v>
      </c>
      <c r="E421" s="44">
        <v>4321</v>
      </c>
    </row>
    <row r="422" spans="1:5" ht="12.75" hidden="1" customHeight="1" x14ac:dyDescent="0.2">
      <c r="A422" s="1">
        <v>357</v>
      </c>
      <c r="B422" s="1" t="s">
        <v>3739</v>
      </c>
      <c r="C422" s="1">
        <v>15</v>
      </c>
      <c r="E422" s="44">
        <v>4322</v>
      </c>
    </row>
    <row r="423" spans="1:5" ht="12.75" hidden="1" customHeight="1" x14ac:dyDescent="0.2">
      <c r="A423" s="1">
        <v>358</v>
      </c>
      <c r="B423" s="1" t="s">
        <v>3740</v>
      </c>
      <c r="C423" s="1">
        <v>17</v>
      </c>
      <c r="E423" s="44">
        <v>4329</v>
      </c>
    </row>
    <row r="424" spans="1:5" ht="12.75" hidden="1" customHeight="1" x14ac:dyDescent="0.2">
      <c r="A424" s="1">
        <v>359</v>
      </c>
      <c r="B424" s="1" t="s">
        <v>3741</v>
      </c>
      <c r="C424" s="1">
        <v>18</v>
      </c>
      <c r="E424" s="44">
        <v>4331</v>
      </c>
    </row>
    <row r="425" spans="1:5" ht="12.75" hidden="1" customHeight="1" x14ac:dyDescent="0.2">
      <c r="A425" s="1">
        <v>360</v>
      </c>
      <c r="B425" s="1" t="s">
        <v>3742</v>
      </c>
      <c r="C425" s="1">
        <v>8</v>
      </c>
      <c r="E425" s="44">
        <v>4332</v>
      </c>
    </row>
    <row r="426" spans="1:5" ht="12.75" hidden="1" customHeight="1" x14ac:dyDescent="0.2">
      <c r="A426" s="1">
        <v>361</v>
      </c>
      <c r="B426" s="1" t="s">
        <v>3743</v>
      </c>
      <c r="C426" s="1">
        <v>14</v>
      </c>
      <c r="E426" s="44">
        <v>4333</v>
      </c>
    </row>
    <row r="427" spans="1:5" ht="12.75" hidden="1" customHeight="1" x14ac:dyDescent="0.2">
      <c r="A427" s="1">
        <v>362</v>
      </c>
      <c r="B427" s="1" t="s">
        <v>3744</v>
      </c>
      <c r="C427" s="1">
        <v>1</v>
      </c>
      <c r="E427" s="44">
        <v>4334</v>
      </c>
    </row>
    <row r="428" spans="1:5" ht="12.75" hidden="1" customHeight="1" x14ac:dyDescent="0.2">
      <c r="A428" s="1">
        <v>363</v>
      </c>
      <c r="B428" s="1" t="s">
        <v>3745</v>
      </c>
      <c r="C428" s="1">
        <v>8</v>
      </c>
      <c r="E428" s="44">
        <v>4339</v>
      </c>
    </row>
    <row r="429" spans="1:5" ht="12.75" hidden="1" customHeight="1" x14ac:dyDescent="0.2">
      <c r="A429" s="1">
        <v>364</v>
      </c>
      <c r="B429" s="1" t="s">
        <v>3746</v>
      </c>
      <c r="C429" s="1">
        <v>2</v>
      </c>
      <c r="E429" s="44">
        <v>4391</v>
      </c>
    </row>
    <row r="430" spans="1:5" ht="12.75" hidden="1" customHeight="1" x14ac:dyDescent="0.2">
      <c r="A430" s="1">
        <v>365</v>
      </c>
      <c r="B430" s="1" t="s">
        <v>3747</v>
      </c>
      <c r="C430" s="1">
        <v>4</v>
      </c>
      <c r="E430" s="44">
        <v>4399</v>
      </c>
    </row>
    <row r="431" spans="1:5" ht="12.75" hidden="1" customHeight="1" x14ac:dyDescent="0.2">
      <c r="A431" s="1">
        <v>366</v>
      </c>
      <c r="B431" s="1" t="s">
        <v>3748</v>
      </c>
      <c r="C431" s="1">
        <v>6</v>
      </c>
      <c r="E431" s="44">
        <v>4511</v>
      </c>
    </row>
    <row r="432" spans="1:5" ht="12.75" hidden="1" customHeight="1" x14ac:dyDescent="0.2">
      <c r="A432" s="1">
        <v>368</v>
      </c>
      <c r="B432" s="1" t="s">
        <v>3749</v>
      </c>
      <c r="C432" s="1">
        <v>18</v>
      </c>
      <c r="E432" s="44">
        <v>4519</v>
      </c>
    </row>
    <row r="433" spans="1:5" ht="12.75" hidden="1" customHeight="1" x14ac:dyDescent="0.2">
      <c r="A433" s="1">
        <v>369</v>
      </c>
      <c r="B433" s="1" t="s">
        <v>3750</v>
      </c>
      <c r="C433" s="1">
        <v>8</v>
      </c>
      <c r="E433" s="44">
        <v>4520</v>
      </c>
    </row>
    <row r="434" spans="1:5" ht="12.75" hidden="1" customHeight="1" x14ac:dyDescent="0.2">
      <c r="A434" s="1">
        <v>371</v>
      </c>
      <c r="B434" s="1" t="s">
        <v>3751</v>
      </c>
      <c r="C434" s="1">
        <v>13</v>
      </c>
      <c r="E434" s="44">
        <v>4531</v>
      </c>
    </row>
    <row r="435" spans="1:5" ht="12.75" hidden="1" customHeight="1" x14ac:dyDescent="0.2">
      <c r="A435" s="1">
        <v>372</v>
      </c>
      <c r="B435" s="1" t="s">
        <v>3752</v>
      </c>
      <c r="C435" s="1">
        <v>12</v>
      </c>
      <c r="E435" s="44">
        <v>4532</v>
      </c>
    </row>
    <row r="436" spans="1:5" ht="12.75" hidden="1" customHeight="1" x14ac:dyDescent="0.2">
      <c r="A436" s="1">
        <v>373</v>
      </c>
      <c r="B436" s="1" t="s">
        <v>3753</v>
      </c>
      <c r="C436" s="1">
        <v>8</v>
      </c>
      <c r="E436" s="44">
        <v>4540</v>
      </c>
    </row>
    <row r="437" spans="1:5" ht="12.75" hidden="1" customHeight="1" x14ac:dyDescent="0.2">
      <c r="A437" s="1">
        <v>374</v>
      </c>
      <c r="B437" s="1" t="s">
        <v>3754</v>
      </c>
      <c r="C437" s="1">
        <v>18</v>
      </c>
      <c r="E437" s="44">
        <v>4611</v>
      </c>
    </row>
    <row r="438" spans="1:5" ht="12.75" hidden="1" customHeight="1" x14ac:dyDescent="0.2">
      <c r="A438" s="1">
        <v>375</v>
      </c>
      <c r="B438" s="1" t="s">
        <v>3755</v>
      </c>
      <c r="C438" s="1">
        <v>7</v>
      </c>
      <c r="E438" s="44">
        <v>4612</v>
      </c>
    </row>
    <row r="439" spans="1:5" ht="12.75" hidden="1" customHeight="1" x14ac:dyDescent="0.2">
      <c r="A439" s="1">
        <v>376</v>
      </c>
      <c r="B439" s="1" t="s">
        <v>3756</v>
      </c>
      <c r="C439" s="1">
        <v>1</v>
      </c>
      <c r="E439" s="44">
        <v>4613</v>
      </c>
    </row>
    <row r="440" spans="1:5" ht="12.75" hidden="1" customHeight="1" x14ac:dyDescent="0.2">
      <c r="A440" s="1">
        <v>377</v>
      </c>
      <c r="B440" s="1" t="s">
        <v>3757</v>
      </c>
      <c r="C440" s="1">
        <v>15</v>
      </c>
      <c r="E440" s="44">
        <v>4614</v>
      </c>
    </row>
    <row r="441" spans="1:5" ht="12.75" hidden="1" customHeight="1" x14ac:dyDescent="0.2">
      <c r="A441" s="1">
        <v>378</v>
      </c>
      <c r="B441" s="1" t="s">
        <v>955</v>
      </c>
      <c r="C441" s="1">
        <v>4</v>
      </c>
      <c r="E441" s="44">
        <v>4615</v>
      </c>
    </row>
    <row r="442" spans="1:5" ht="12.75" hidden="1" customHeight="1" x14ac:dyDescent="0.2">
      <c r="A442" s="1">
        <v>379</v>
      </c>
      <c r="B442" s="1" t="s">
        <v>956</v>
      </c>
      <c r="C442" s="1">
        <v>13</v>
      </c>
      <c r="E442" s="44">
        <v>4616</v>
      </c>
    </row>
    <row r="443" spans="1:5" ht="12.75" hidden="1" customHeight="1" x14ac:dyDescent="0.2">
      <c r="A443" s="1">
        <v>380</v>
      </c>
      <c r="B443" s="1" t="s">
        <v>957</v>
      </c>
      <c r="C443" s="1">
        <v>1</v>
      </c>
      <c r="E443" s="44">
        <v>4617</v>
      </c>
    </row>
    <row r="444" spans="1:5" ht="12.75" hidden="1" customHeight="1" x14ac:dyDescent="0.2">
      <c r="A444" s="1">
        <v>381</v>
      </c>
      <c r="B444" s="1" t="s">
        <v>958</v>
      </c>
      <c r="C444" s="1">
        <v>14</v>
      </c>
      <c r="E444" s="44">
        <v>4618</v>
      </c>
    </row>
    <row r="445" spans="1:5" ht="12.75" hidden="1" customHeight="1" x14ac:dyDescent="0.2">
      <c r="A445" s="1">
        <v>382</v>
      </c>
      <c r="B445" s="1" t="s">
        <v>959</v>
      </c>
      <c r="C445" s="1">
        <v>17</v>
      </c>
      <c r="E445" s="44">
        <v>4619</v>
      </c>
    </row>
    <row r="446" spans="1:5" ht="12.75" hidden="1" customHeight="1" x14ac:dyDescent="0.2">
      <c r="A446" s="1">
        <v>383</v>
      </c>
      <c r="B446" s="1" t="s">
        <v>960</v>
      </c>
      <c r="C446" s="1">
        <v>17</v>
      </c>
      <c r="E446" s="44">
        <v>4621</v>
      </c>
    </row>
    <row r="447" spans="1:5" ht="12.75" hidden="1" customHeight="1" x14ac:dyDescent="0.2">
      <c r="A447" s="1">
        <v>385</v>
      </c>
      <c r="B447" s="1" t="s">
        <v>961</v>
      </c>
      <c r="C447" s="1">
        <v>20</v>
      </c>
      <c r="E447" s="44">
        <v>4622</v>
      </c>
    </row>
    <row r="448" spans="1:5" ht="12.75" hidden="1" customHeight="1" x14ac:dyDescent="0.2">
      <c r="A448" s="1">
        <v>386</v>
      </c>
      <c r="B448" s="1" t="s">
        <v>962</v>
      </c>
      <c r="C448" s="1">
        <v>14</v>
      </c>
      <c r="E448" s="44">
        <v>4623</v>
      </c>
    </row>
    <row r="449" spans="1:5" ht="12.75" hidden="1" customHeight="1" x14ac:dyDescent="0.2">
      <c r="A449" s="1">
        <v>387</v>
      </c>
      <c r="B449" s="1" t="s">
        <v>3049</v>
      </c>
      <c r="C449" s="1">
        <v>9</v>
      </c>
      <c r="E449" s="44">
        <v>4624</v>
      </c>
    </row>
    <row r="450" spans="1:5" ht="12.75" hidden="1" customHeight="1" x14ac:dyDescent="0.2">
      <c r="A450" s="1">
        <v>388</v>
      </c>
      <c r="B450" s="1" t="s">
        <v>3050</v>
      </c>
      <c r="C450" s="1">
        <v>12</v>
      </c>
      <c r="E450" s="44">
        <v>4631</v>
      </c>
    </row>
    <row r="451" spans="1:5" ht="12.75" hidden="1" customHeight="1" x14ac:dyDescent="0.2">
      <c r="A451" s="1">
        <v>389</v>
      </c>
      <c r="B451" s="1" t="s">
        <v>3051</v>
      </c>
      <c r="C451" s="1">
        <v>17</v>
      </c>
      <c r="E451" s="44">
        <v>4632</v>
      </c>
    </row>
    <row r="452" spans="1:5" ht="12.75" hidden="1" customHeight="1" x14ac:dyDescent="0.2">
      <c r="A452" s="1">
        <v>390</v>
      </c>
      <c r="B452" s="1" t="s">
        <v>3052</v>
      </c>
      <c r="C452" s="1">
        <v>7</v>
      </c>
      <c r="E452" s="44">
        <v>4633</v>
      </c>
    </row>
    <row r="453" spans="1:5" ht="12.75" hidden="1" customHeight="1" x14ac:dyDescent="0.2">
      <c r="A453" s="1">
        <v>391</v>
      </c>
      <c r="B453" s="1" t="s">
        <v>3053</v>
      </c>
      <c r="C453" s="1">
        <v>3</v>
      </c>
      <c r="E453" s="44">
        <v>4634</v>
      </c>
    </row>
    <row r="454" spans="1:5" ht="12.75" hidden="1" customHeight="1" x14ac:dyDescent="0.2">
      <c r="A454" s="1">
        <v>393</v>
      </c>
      <c r="B454" s="1" t="s">
        <v>3054</v>
      </c>
      <c r="C454" s="1">
        <v>8</v>
      </c>
      <c r="E454" s="44">
        <v>4635</v>
      </c>
    </row>
    <row r="455" spans="1:5" ht="12.75" hidden="1" customHeight="1" x14ac:dyDescent="0.2">
      <c r="A455" s="1">
        <v>394</v>
      </c>
      <c r="B455" s="1" t="s">
        <v>3055</v>
      </c>
      <c r="C455" s="1">
        <v>15</v>
      </c>
      <c r="E455" s="44">
        <v>4636</v>
      </c>
    </row>
    <row r="456" spans="1:5" ht="12.75" hidden="1" customHeight="1" x14ac:dyDescent="0.2">
      <c r="A456" s="1">
        <v>395</v>
      </c>
      <c r="B456" s="1" t="s">
        <v>3056</v>
      </c>
      <c r="C456" s="1">
        <v>10</v>
      </c>
      <c r="E456" s="44">
        <v>4637</v>
      </c>
    </row>
    <row r="457" spans="1:5" ht="12.75" hidden="1" customHeight="1" x14ac:dyDescent="0.2">
      <c r="A457" s="1">
        <v>396</v>
      </c>
      <c r="B457" s="1" t="s">
        <v>3057</v>
      </c>
      <c r="C457" s="1">
        <v>12</v>
      </c>
      <c r="E457" s="44">
        <v>4638</v>
      </c>
    </row>
    <row r="458" spans="1:5" ht="12.75" hidden="1" customHeight="1" x14ac:dyDescent="0.2">
      <c r="A458" s="1">
        <v>397</v>
      </c>
      <c r="B458" s="1" t="s">
        <v>3058</v>
      </c>
      <c r="C458" s="1">
        <v>12</v>
      </c>
      <c r="E458" s="44">
        <v>4639</v>
      </c>
    </row>
    <row r="459" spans="1:5" ht="12.75" hidden="1" customHeight="1" x14ac:dyDescent="0.2">
      <c r="A459" s="1">
        <v>399</v>
      </c>
      <c r="B459" s="1" t="s">
        <v>3059</v>
      </c>
      <c r="C459" s="1">
        <v>19</v>
      </c>
      <c r="E459" s="44">
        <v>4641</v>
      </c>
    </row>
    <row r="460" spans="1:5" ht="12.75" hidden="1" customHeight="1" x14ac:dyDescent="0.2">
      <c r="A460" s="1">
        <v>400</v>
      </c>
      <c r="B460" s="1" t="s">
        <v>3060</v>
      </c>
      <c r="C460" s="1">
        <v>4</v>
      </c>
      <c r="E460" s="44">
        <v>4642</v>
      </c>
    </row>
    <row r="461" spans="1:5" ht="12.75" hidden="1" customHeight="1" x14ac:dyDescent="0.2">
      <c r="A461" s="1">
        <v>402</v>
      </c>
      <c r="B461" s="1" t="s">
        <v>3061</v>
      </c>
      <c r="C461" s="1">
        <v>19</v>
      </c>
      <c r="E461" s="44">
        <v>4643</v>
      </c>
    </row>
    <row r="462" spans="1:5" ht="12.75" hidden="1" customHeight="1" x14ac:dyDescent="0.2">
      <c r="A462" s="1">
        <v>405</v>
      </c>
      <c r="B462" s="1" t="s">
        <v>3062</v>
      </c>
      <c r="C462" s="1">
        <v>6</v>
      </c>
      <c r="E462" s="44">
        <v>4644</v>
      </c>
    </row>
    <row r="463" spans="1:5" ht="12.75" hidden="1" customHeight="1" x14ac:dyDescent="0.2">
      <c r="A463" s="1">
        <v>406</v>
      </c>
      <c r="B463" s="1" t="s">
        <v>3063</v>
      </c>
      <c r="C463" s="1">
        <v>17</v>
      </c>
      <c r="E463" s="44">
        <v>4645</v>
      </c>
    </row>
    <row r="464" spans="1:5" ht="12.75" hidden="1" customHeight="1" x14ac:dyDescent="0.2">
      <c r="A464" s="1">
        <v>407</v>
      </c>
      <c r="B464" s="1" t="s">
        <v>3064</v>
      </c>
      <c r="C464" s="1">
        <v>10</v>
      </c>
      <c r="E464" s="44">
        <v>4646</v>
      </c>
    </row>
    <row r="465" spans="1:5" ht="12.75" hidden="1" customHeight="1" x14ac:dyDescent="0.2">
      <c r="A465" s="1">
        <v>409</v>
      </c>
      <c r="B465" s="1" t="s">
        <v>3065</v>
      </c>
      <c r="C465" s="1">
        <v>17</v>
      </c>
      <c r="E465" s="44">
        <v>4647</v>
      </c>
    </row>
    <row r="466" spans="1:5" ht="12.75" hidden="1" customHeight="1" x14ac:dyDescent="0.2">
      <c r="A466" s="1">
        <v>410</v>
      </c>
      <c r="B466" s="1" t="s">
        <v>3066</v>
      </c>
      <c r="C466" s="1">
        <v>5</v>
      </c>
      <c r="E466" s="44">
        <v>4648</v>
      </c>
    </row>
    <row r="467" spans="1:5" ht="12.75" hidden="1" customHeight="1" x14ac:dyDescent="0.2">
      <c r="A467" s="1">
        <v>411</v>
      </c>
      <c r="B467" s="1" t="s">
        <v>3067</v>
      </c>
      <c r="C467" s="1">
        <v>13</v>
      </c>
      <c r="E467" s="44">
        <v>4649</v>
      </c>
    </row>
    <row r="468" spans="1:5" ht="12.75" hidden="1" customHeight="1" x14ac:dyDescent="0.2">
      <c r="A468" s="1">
        <v>412</v>
      </c>
      <c r="B468" s="1" t="s">
        <v>3068</v>
      </c>
      <c r="C468" s="1">
        <v>12</v>
      </c>
      <c r="E468" s="44">
        <v>4651</v>
      </c>
    </row>
    <row r="469" spans="1:5" ht="12.75" hidden="1" customHeight="1" x14ac:dyDescent="0.2">
      <c r="A469" s="1">
        <v>413</v>
      </c>
      <c r="B469" s="1" t="s">
        <v>3069</v>
      </c>
      <c r="C469" s="1">
        <v>17</v>
      </c>
      <c r="E469" s="44">
        <v>4652</v>
      </c>
    </row>
    <row r="470" spans="1:5" ht="12.75" hidden="1" customHeight="1" x14ac:dyDescent="0.2">
      <c r="A470" s="1">
        <v>414</v>
      </c>
      <c r="B470" s="1" t="s">
        <v>3070</v>
      </c>
      <c r="C470" s="1">
        <v>16</v>
      </c>
      <c r="E470" s="44">
        <v>4661</v>
      </c>
    </row>
    <row r="471" spans="1:5" ht="12.75" hidden="1" customHeight="1" x14ac:dyDescent="0.2">
      <c r="A471" s="1">
        <v>415</v>
      </c>
      <c r="B471" s="1" t="s">
        <v>3071</v>
      </c>
      <c r="C471" s="1">
        <v>16</v>
      </c>
      <c r="E471" s="44">
        <v>4662</v>
      </c>
    </row>
    <row r="472" spans="1:5" ht="12.75" hidden="1" customHeight="1" x14ac:dyDescent="0.2">
      <c r="A472" s="1">
        <v>416</v>
      </c>
      <c r="B472" s="1" t="s">
        <v>3072</v>
      </c>
      <c r="C472" s="1">
        <v>13</v>
      </c>
      <c r="E472" s="44">
        <v>4663</v>
      </c>
    </row>
    <row r="473" spans="1:5" ht="12.75" hidden="1" customHeight="1" x14ac:dyDescent="0.2">
      <c r="A473" s="1">
        <v>418</v>
      </c>
      <c r="B473" s="1" t="s">
        <v>3073</v>
      </c>
      <c r="C473" s="1">
        <v>12</v>
      </c>
      <c r="E473" s="44">
        <v>4664</v>
      </c>
    </row>
    <row r="474" spans="1:5" ht="12.75" hidden="1" customHeight="1" x14ac:dyDescent="0.2">
      <c r="A474" s="1">
        <v>419</v>
      </c>
      <c r="B474" s="1" t="s">
        <v>3074</v>
      </c>
      <c r="C474" s="1">
        <v>19</v>
      </c>
      <c r="E474" s="44">
        <v>4665</v>
      </c>
    </row>
    <row r="475" spans="1:5" ht="12.75" hidden="1" customHeight="1" x14ac:dyDescent="0.2">
      <c r="A475" s="1">
        <v>421</v>
      </c>
      <c r="B475" s="1" t="s">
        <v>3075</v>
      </c>
      <c r="C475" s="1">
        <v>14</v>
      </c>
      <c r="E475" s="44">
        <v>4666</v>
      </c>
    </row>
    <row r="476" spans="1:5" ht="12.75" hidden="1" customHeight="1" x14ac:dyDescent="0.2">
      <c r="A476" s="1">
        <v>422</v>
      </c>
      <c r="B476" s="1" t="s">
        <v>3076</v>
      </c>
      <c r="C476" s="1">
        <v>2</v>
      </c>
      <c r="E476" s="44">
        <v>4669</v>
      </c>
    </row>
    <row r="477" spans="1:5" ht="12.75" hidden="1" customHeight="1" x14ac:dyDescent="0.2">
      <c r="A477" s="1">
        <v>423</v>
      </c>
      <c r="B477" s="1" t="s">
        <v>3077</v>
      </c>
      <c r="C477" s="1">
        <v>17</v>
      </c>
      <c r="E477" s="44">
        <v>4671</v>
      </c>
    </row>
    <row r="478" spans="1:5" ht="12.75" hidden="1" customHeight="1" x14ac:dyDescent="0.2">
      <c r="A478" s="1">
        <v>424</v>
      </c>
      <c r="B478" s="1" t="s">
        <v>3078</v>
      </c>
      <c r="C478" s="1">
        <v>10</v>
      </c>
      <c r="E478" s="44">
        <v>4672</v>
      </c>
    </row>
    <row r="479" spans="1:5" ht="12.75" hidden="1" customHeight="1" x14ac:dyDescent="0.2">
      <c r="A479" s="1">
        <v>425</v>
      </c>
      <c r="B479" s="1" t="s">
        <v>3079</v>
      </c>
      <c r="C479" s="1">
        <v>13</v>
      </c>
      <c r="E479" s="44">
        <v>4673</v>
      </c>
    </row>
    <row r="480" spans="1:5" ht="12.75" hidden="1" customHeight="1" x14ac:dyDescent="0.2">
      <c r="A480" s="1">
        <v>426</v>
      </c>
      <c r="B480" s="1" t="s">
        <v>3080</v>
      </c>
      <c r="C480" s="1">
        <v>3</v>
      </c>
      <c r="E480" s="44">
        <v>4674</v>
      </c>
    </row>
    <row r="481" spans="1:5" ht="12.75" hidden="1" customHeight="1" x14ac:dyDescent="0.2">
      <c r="A481" s="1">
        <v>427</v>
      </c>
      <c r="B481" s="1" t="s">
        <v>3081</v>
      </c>
      <c r="C481" s="1">
        <v>17</v>
      </c>
      <c r="E481" s="44">
        <v>4675</v>
      </c>
    </row>
    <row r="482" spans="1:5" ht="12.75" hidden="1" customHeight="1" x14ac:dyDescent="0.2">
      <c r="A482" s="1">
        <v>428</v>
      </c>
      <c r="B482" s="1" t="s">
        <v>3082</v>
      </c>
      <c r="C482" s="1">
        <v>13</v>
      </c>
      <c r="E482" s="44">
        <v>4676</v>
      </c>
    </row>
    <row r="483" spans="1:5" ht="12.75" hidden="1" customHeight="1" x14ac:dyDescent="0.2">
      <c r="A483" s="1">
        <v>429</v>
      </c>
      <c r="B483" s="1" t="s">
        <v>3083</v>
      </c>
      <c r="C483" s="1">
        <v>1</v>
      </c>
      <c r="E483" s="44">
        <v>4677</v>
      </c>
    </row>
    <row r="484" spans="1:5" ht="12.75" hidden="1" customHeight="1" x14ac:dyDescent="0.2">
      <c r="A484" s="1">
        <v>430</v>
      </c>
      <c r="B484" s="1" t="s">
        <v>3084</v>
      </c>
      <c r="C484" s="1">
        <v>2</v>
      </c>
      <c r="E484" s="44">
        <v>4690</v>
      </c>
    </row>
    <row r="485" spans="1:5" ht="12.75" hidden="1" customHeight="1" x14ac:dyDescent="0.2">
      <c r="A485" s="1">
        <v>431</v>
      </c>
      <c r="B485" s="1" t="s">
        <v>3085</v>
      </c>
      <c r="C485" s="1">
        <v>18</v>
      </c>
      <c r="E485" s="44">
        <v>4711</v>
      </c>
    </row>
    <row r="486" spans="1:5" ht="12.75" hidden="1" customHeight="1" x14ac:dyDescent="0.2">
      <c r="A486" s="1">
        <v>432</v>
      </c>
      <c r="B486" s="1" t="s">
        <v>3086</v>
      </c>
      <c r="C486" s="1">
        <v>18</v>
      </c>
      <c r="E486" s="44">
        <v>4719</v>
      </c>
    </row>
    <row r="487" spans="1:5" ht="12.75" hidden="1" customHeight="1" x14ac:dyDescent="0.2">
      <c r="A487" s="1">
        <v>433</v>
      </c>
      <c r="B487" s="1" t="s">
        <v>3087</v>
      </c>
      <c r="C487" s="1">
        <v>18</v>
      </c>
      <c r="E487" s="44">
        <v>4721</v>
      </c>
    </row>
    <row r="488" spans="1:5" ht="12.75" hidden="1" customHeight="1" x14ac:dyDescent="0.2">
      <c r="A488" s="1">
        <v>435</v>
      </c>
      <c r="B488" s="1" t="s">
        <v>3088</v>
      </c>
      <c r="C488" s="1">
        <v>18</v>
      </c>
      <c r="E488" s="44">
        <v>4722</v>
      </c>
    </row>
    <row r="489" spans="1:5" ht="12.75" hidden="1" customHeight="1" x14ac:dyDescent="0.2">
      <c r="A489" s="1">
        <v>436</v>
      </c>
      <c r="B489" s="1" t="s">
        <v>2780</v>
      </c>
      <c r="C489" s="1">
        <v>1</v>
      </c>
      <c r="E489" s="44">
        <v>4723</v>
      </c>
    </row>
    <row r="490" spans="1:5" ht="12.75" hidden="1" customHeight="1" x14ac:dyDescent="0.2">
      <c r="A490" s="1">
        <v>437</v>
      </c>
      <c r="B490" s="1" t="s">
        <v>2781</v>
      </c>
      <c r="C490" s="1">
        <v>5</v>
      </c>
      <c r="E490" s="44">
        <v>4724</v>
      </c>
    </row>
    <row r="491" spans="1:5" ht="12.75" hidden="1" customHeight="1" x14ac:dyDescent="0.2">
      <c r="A491" s="1">
        <v>438</v>
      </c>
      <c r="B491" s="1" t="s">
        <v>2782</v>
      </c>
      <c r="C491" s="1">
        <v>5</v>
      </c>
      <c r="E491" s="44">
        <v>4725</v>
      </c>
    </row>
    <row r="492" spans="1:5" ht="12.75" hidden="1" customHeight="1" x14ac:dyDescent="0.2">
      <c r="A492" s="1">
        <v>439</v>
      </c>
      <c r="B492" s="1" t="s">
        <v>2783</v>
      </c>
      <c r="C492" s="1">
        <v>6</v>
      </c>
      <c r="E492" s="44">
        <v>4726</v>
      </c>
    </row>
    <row r="493" spans="1:5" ht="12.75" hidden="1" customHeight="1" x14ac:dyDescent="0.2">
      <c r="A493" s="1">
        <v>440</v>
      </c>
      <c r="B493" s="1" t="s">
        <v>2784</v>
      </c>
      <c r="C493" s="1">
        <v>20</v>
      </c>
      <c r="E493" s="44">
        <v>4729</v>
      </c>
    </row>
    <row r="494" spans="1:5" ht="12.75" hidden="1" customHeight="1" x14ac:dyDescent="0.2">
      <c r="A494" s="1">
        <v>441</v>
      </c>
      <c r="B494" s="1" t="s">
        <v>2785</v>
      </c>
      <c r="C494" s="1">
        <v>20</v>
      </c>
      <c r="E494" s="44">
        <v>4730</v>
      </c>
    </row>
    <row r="495" spans="1:5" ht="12.75" hidden="1" customHeight="1" x14ac:dyDescent="0.2">
      <c r="A495" s="1">
        <v>442</v>
      </c>
      <c r="B495" s="1" t="s">
        <v>2786</v>
      </c>
      <c r="C495" s="1">
        <v>6</v>
      </c>
      <c r="E495" s="44">
        <v>4741</v>
      </c>
    </row>
    <row r="496" spans="1:5" ht="12.75" hidden="1" customHeight="1" x14ac:dyDescent="0.2">
      <c r="A496" s="1">
        <v>443</v>
      </c>
      <c r="B496" s="1" t="s">
        <v>164</v>
      </c>
      <c r="C496" s="1">
        <v>17</v>
      </c>
      <c r="E496" s="44">
        <v>4742</v>
      </c>
    </row>
    <row r="497" spans="1:5" ht="12.75" hidden="1" customHeight="1" x14ac:dyDescent="0.2">
      <c r="A497" s="1">
        <v>444</v>
      </c>
      <c r="B497" s="1" t="s">
        <v>879</v>
      </c>
      <c r="C497" s="1">
        <v>15</v>
      </c>
      <c r="E497" s="44">
        <v>4743</v>
      </c>
    </row>
    <row r="498" spans="1:5" ht="12.75" hidden="1" customHeight="1" x14ac:dyDescent="0.2">
      <c r="A498" s="1">
        <v>445</v>
      </c>
      <c r="B498" s="1" t="s">
        <v>120</v>
      </c>
      <c r="C498" s="1">
        <v>13</v>
      </c>
      <c r="E498" s="44">
        <v>4751</v>
      </c>
    </row>
    <row r="499" spans="1:5" ht="12.75" hidden="1" customHeight="1" x14ac:dyDescent="0.2">
      <c r="A499" s="1">
        <v>447</v>
      </c>
      <c r="B499" s="1" t="s">
        <v>1203</v>
      </c>
      <c r="C499" s="1">
        <v>17</v>
      </c>
      <c r="E499" s="44">
        <v>4752</v>
      </c>
    </row>
    <row r="500" spans="1:5" ht="12.75" hidden="1" customHeight="1" x14ac:dyDescent="0.2">
      <c r="A500" s="1">
        <v>449</v>
      </c>
      <c r="B500" s="1" t="s">
        <v>3614</v>
      </c>
      <c r="C500" s="1">
        <v>10</v>
      </c>
      <c r="E500" s="44">
        <v>4753</v>
      </c>
    </row>
    <row r="501" spans="1:5" ht="12.75" hidden="1" customHeight="1" x14ac:dyDescent="0.2">
      <c r="A501" s="1">
        <v>450</v>
      </c>
      <c r="B501" s="1" t="s">
        <v>3615</v>
      </c>
      <c r="C501" s="1">
        <v>7</v>
      </c>
      <c r="E501" s="44">
        <v>4754</v>
      </c>
    </row>
    <row r="502" spans="1:5" ht="12.75" hidden="1" customHeight="1" x14ac:dyDescent="0.2">
      <c r="A502" s="1">
        <v>452</v>
      </c>
      <c r="B502" s="1" t="s">
        <v>3616</v>
      </c>
      <c r="C502" s="1">
        <v>20</v>
      </c>
      <c r="E502" s="44">
        <v>4759</v>
      </c>
    </row>
    <row r="503" spans="1:5" ht="12.75" hidden="1" customHeight="1" x14ac:dyDescent="0.2">
      <c r="A503" s="1">
        <v>453</v>
      </c>
      <c r="B503" s="1" t="s">
        <v>3617</v>
      </c>
      <c r="C503" s="1">
        <v>18</v>
      </c>
      <c r="E503" s="44">
        <v>4761</v>
      </c>
    </row>
    <row r="504" spans="1:5" ht="12.75" hidden="1" customHeight="1" x14ac:dyDescent="0.2">
      <c r="A504" s="1">
        <v>454</v>
      </c>
      <c r="B504" s="1" t="s">
        <v>3618</v>
      </c>
      <c r="C504" s="1">
        <v>15</v>
      </c>
      <c r="E504" s="44">
        <v>4762</v>
      </c>
    </row>
    <row r="505" spans="1:5" ht="12.75" hidden="1" customHeight="1" x14ac:dyDescent="0.2">
      <c r="A505" s="1">
        <v>455</v>
      </c>
      <c r="B505" s="1" t="s">
        <v>3619</v>
      </c>
      <c r="C505" s="1">
        <v>9</v>
      </c>
      <c r="E505" s="44">
        <v>4763</v>
      </c>
    </row>
    <row r="506" spans="1:5" ht="12.75" hidden="1" customHeight="1" x14ac:dyDescent="0.2">
      <c r="A506" s="1">
        <v>456</v>
      </c>
      <c r="B506" s="1" t="s">
        <v>3620</v>
      </c>
      <c r="C506" s="1">
        <v>16</v>
      </c>
      <c r="E506" s="44">
        <v>4764</v>
      </c>
    </row>
    <row r="507" spans="1:5" ht="12.75" hidden="1" customHeight="1" x14ac:dyDescent="0.2">
      <c r="A507" s="1">
        <v>457</v>
      </c>
      <c r="B507" s="1" t="s">
        <v>3621</v>
      </c>
      <c r="C507" s="1">
        <v>3</v>
      </c>
      <c r="E507" s="44">
        <v>4765</v>
      </c>
    </row>
    <row r="508" spans="1:5" ht="12.75" hidden="1" customHeight="1" x14ac:dyDescent="0.2">
      <c r="A508" s="1">
        <v>458</v>
      </c>
      <c r="B508" s="1" t="s">
        <v>3622</v>
      </c>
      <c r="C508" s="1">
        <v>16</v>
      </c>
      <c r="E508" s="44">
        <v>4771</v>
      </c>
    </row>
    <row r="509" spans="1:5" ht="12.75" hidden="1" customHeight="1" x14ac:dyDescent="0.2">
      <c r="A509" s="1">
        <v>459</v>
      </c>
      <c r="B509" s="1" t="s">
        <v>3623</v>
      </c>
      <c r="C509" s="1">
        <v>16</v>
      </c>
      <c r="E509" s="44">
        <v>4772</v>
      </c>
    </row>
    <row r="510" spans="1:5" ht="12.75" hidden="1" customHeight="1" x14ac:dyDescent="0.2">
      <c r="A510" s="1">
        <v>460</v>
      </c>
      <c r="B510" s="1" t="s">
        <v>3624</v>
      </c>
      <c r="C510" s="1">
        <v>17</v>
      </c>
      <c r="E510" s="44">
        <v>4773</v>
      </c>
    </row>
    <row r="511" spans="1:5" ht="12.75" hidden="1" customHeight="1" x14ac:dyDescent="0.2">
      <c r="A511" s="1">
        <v>461</v>
      </c>
      <c r="B511" s="1" t="s">
        <v>3625</v>
      </c>
      <c r="C511" s="1">
        <v>14</v>
      </c>
      <c r="E511" s="44">
        <v>4774</v>
      </c>
    </row>
    <row r="512" spans="1:5" ht="12.75" hidden="1" customHeight="1" x14ac:dyDescent="0.2">
      <c r="A512" s="1">
        <v>462</v>
      </c>
      <c r="B512" s="1" t="s">
        <v>3626</v>
      </c>
      <c r="C512" s="1">
        <v>5</v>
      </c>
      <c r="E512" s="44">
        <v>4775</v>
      </c>
    </row>
    <row r="513" spans="1:5" ht="12.75" hidden="1" customHeight="1" x14ac:dyDescent="0.2">
      <c r="A513" s="1">
        <v>463</v>
      </c>
      <c r="B513" s="1" t="s">
        <v>3627</v>
      </c>
      <c r="C513" s="1">
        <v>17</v>
      </c>
      <c r="E513" s="44">
        <v>4776</v>
      </c>
    </row>
    <row r="514" spans="1:5" ht="12.75" hidden="1" customHeight="1" x14ac:dyDescent="0.2">
      <c r="A514" s="1">
        <v>464</v>
      </c>
      <c r="B514" s="1" t="s">
        <v>3628</v>
      </c>
      <c r="C514" s="1">
        <v>16</v>
      </c>
      <c r="E514" s="44">
        <v>4777</v>
      </c>
    </row>
    <row r="515" spans="1:5" ht="12.75" hidden="1" customHeight="1" x14ac:dyDescent="0.2">
      <c r="A515" s="1">
        <v>466</v>
      </c>
      <c r="B515" s="1" t="s">
        <v>3629</v>
      </c>
      <c r="C515" s="1">
        <v>2</v>
      </c>
      <c r="E515" s="44">
        <v>4778</v>
      </c>
    </row>
    <row r="516" spans="1:5" ht="12.75" hidden="1" customHeight="1" x14ac:dyDescent="0.2">
      <c r="A516" s="1">
        <v>467</v>
      </c>
      <c r="B516" s="1" t="s">
        <v>3630</v>
      </c>
      <c r="C516" s="1">
        <v>9</v>
      </c>
      <c r="E516" s="44">
        <v>4779</v>
      </c>
    </row>
    <row r="517" spans="1:5" ht="12.75" hidden="1" customHeight="1" x14ac:dyDescent="0.2">
      <c r="A517" s="1">
        <v>468</v>
      </c>
      <c r="B517" s="1" t="s">
        <v>3631</v>
      </c>
      <c r="C517" s="1">
        <v>18</v>
      </c>
      <c r="E517" s="44">
        <v>4781</v>
      </c>
    </row>
    <row r="518" spans="1:5" ht="12.75" hidden="1" customHeight="1" x14ac:dyDescent="0.2">
      <c r="A518" s="1">
        <v>469</v>
      </c>
      <c r="B518" s="1" t="s">
        <v>3632</v>
      </c>
      <c r="C518" s="1">
        <v>15</v>
      </c>
      <c r="E518" s="44">
        <v>4782</v>
      </c>
    </row>
    <row r="519" spans="1:5" ht="12.75" hidden="1" customHeight="1" x14ac:dyDescent="0.2">
      <c r="A519" s="1">
        <v>471</v>
      </c>
      <c r="B519" s="1" t="s">
        <v>3633</v>
      </c>
      <c r="C519" s="1">
        <v>14</v>
      </c>
      <c r="E519" s="44">
        <v>4789</v>
      </c>
    </row>
    <row r="520" spans="1:5" ht="12.75" hidden="1" customHeight="1" x14ac:dyDescent="0.2">
      <c r="A520" s="1">
        <v>472</v>
      </c>
      <c r="B520" s="1" t="s">
        <v>3634</v>
      </c>
      <c r="C520" s="1">
        <v>5</v>
      </c>
      <c r="E520" s="44">
        <v>4791</v>
      </c>
    </row>
    <row r="521" spans="1:5" ht="12.75" hidden="1" customHeight="1" x14ac:dyDescent="0.2">
      <c r="A521" s="1">
        <v>473</v>
      </c>
      <c r="B521" s="1" t="s">
        <v>3009</v>
      </c>
      <c r="C521" s="1">
        <v>5</v>
      </c>
      <c r="E521" s="44">
        <v>4799</v>
      </c>
    </row>
    <row r="522" spans="1:5" ht="12.75" hidden="1" customHeight="1" x14ac:dyDescent="0.2">
      <c r="A522" s="1">
        <v>474</v>
      </c>
      <c r="B522" s="1" t="s">
        <v>3010</v>
      </c>
      <c r="C522" s="1">
        <v>19</v>
      </c>
      <c r="E522" s="44">
        <v>4910</v>
      </c>
    </row>
    <row r="523" spans="1:5" ht="12.75" hidden="1" customHeight="1" x14ac:dyDescent="0.2">
      <c r="A523" s="1">
        <v>475</v>
      </c>
      <c r="B523" s="1" t="s">
        <v>3011</v>
      </c>
      <c r="C523" s="1">
        <v>11</v>
      </c>
      <c r="E523" s="44">
        <v>4920</v>
      </c>
    </row>
    <row r="524" spans="1:5" ht="12.75" hidden="1" customHeight="1" x14ac:dyDescent="0.2">
      <c r="A524" s="1">
        <v>476</v>
      </c>
      <c r="B524" s="1" t="s">
        <v>3012</v>
      </c>
      <c r="C524" s="1">
        <v>12</v>
      </c>
      <c r="E524" s="44">
        <v>4931</v>
      </c>
    </row>
    <row r="525" spans="1:5" ht="12.75" hidden="1" customHeight="1" x14ac:dyDescent="0.2">
      <c r="A525" s="1">
        <v>477</v>
      </c>
      <c r="B525" s="1" t="s">
        <v>3013</v>
      </c>
      <c r="C525" s="1">
        <v>3</v>
      </c>
      <c r="E525" s="44">
        <v>4932</v>
      </c>
    </row>
    <row r="526" spans="1:5" ht="12.75" hidden="1" customHeight="1" x14ac:dyDescent="0.2">
      <c r="A526" s="1">
        <v>478</v>
      </c>
      <c r="B526" s="1" t="s">
        <v>3014</v>
      </c>
      <c r="C526" s="1">
        <v>7</v>
      </c>
      <c r="E526" s="44">
        <v>4939</v>
      </c>
    </row>
    <row r="527" spans="1:5" ht="12.75" hidden="1" customHeight="1" x14ac:dyDescent="0.2">
      <c r="A527" s="1">
        <v>480</v>
      </c>
      <c r="B527" s="1" t="s">
        <v>3015</v>
      </c>
      <c r="C527" s="1">
        <v>7</v>
      </c>
      <c r="E527" s="44">
        <v>4941</v>
      </c>
    </row>
    <row r="528" spans="1:5" ht="12.75" hidden="1" customHeight="1" x14ac:dyDescent="0.2">
      <c r="A528" s="1">
        <v>481</v>
      </c>
      <c r="B528" s="1" t="s">
        <v>1767</v>
      </c>
      <c r="C528" s="1">
        <v>2</v>
      </c>
      <c r="E528" s="44">
        <v>4942</v>
      </c>
    </row>
    <row r="529" spans="1:5" ht="12.75" hidden="1" customHeight="1" x14ac:dyDescent="0.2">
      <c r="A529" s="1">
        <v>483</v>
      </c>
      <c r="B529" s="1" t="s">
        <v>1768</v>
      </c>
      <c r="C529" s="1">
        <v>7</v>
      </c>
      <c r="E529" s="44">
        <v>4950</v>
      </c>
    </row>
    <row r="530" spans="1:5" ht="12.75" hidden="1" customHeight="1" x14ac:dyDescent="0.2">
      <c r="A530" s="1">
        <v>484</v>
      </c>
      <c r="B530" s="1" t="s">
        <v>1769</v>
      </c>
      <c r="C530" s="1">
        <v>5</v>
      </c>
      <c r="E530" s="44">
        <v>5010</v>
      </c>
    </row>
    <row r="531" spans="1:5" ht="12.75" hidden="1" customHeight="1" x14ac:dyDescent="0.2">
      <c r="A531" s="1">
        <v>485</v>
      </c>
      <c r="B531" s="1" t="s">
        <v>1770</v>
      </c>
      <c r="C531" s="1">
        <v>14</v>
      </c>
      <c r="E531" s="44">
        <v>5020</v>
      </c>
    </row>
    <row r="532" spans="1:5" ht="12.75" hidden="1" customHeight="1" x14ac:dyDescent="0.2">
      <c r="A532" s="1">
        <v>486</v>
      </c>
      <c r="B532" s="1" t="s">
        <v>1771</v>
      </c>
      <c r="C532" s="1">
        <v>5</v>
      </c>
      <c r="E532" s="44">
        <v>5030</v>
      </c>
    </row>
    <row r="533" spans="1:5" ht="12.75" hidden="1" customHeight="1" x14ac:dyDescent="0.2">
      <c r="A533" s="1">
        <v>487</v>
      </c>
      <c r="B533" s="1" t="s">
        <v>1772</v>
      </c>
      <c r="C533" s="1">
        <v>16</v>
      </c>
      <c r="E533" s="44">
        <v>5040</v>
      </c>
    </row>
    <row r="534" spans="1:5" ht="12.75" hidden="1" customHeight="1" x14ac:dyDescent="0.2">
      <c r="A534" s="1">
        <v>488</v>
      </c>
      <c r="B534" s="1" t="s">
        <v>3381</v>
      </c>
      <c r="C534" s="1">
        <v>8</v>
      </c>
      <c r="E534" s="44">
        <v>5110</v>
      </c>
    </row>
    <row r="535" spans="1:5" ht="12.75" hidden="1" customHeight="1" x14ac:dyDescent="0.2">
      <c r="A535" s="1">
        <v>489</v>
      </c>
      <c r="B535" s="1" t="s">
        <v>3382</v>
      </c>
      <c r="C535" s="1">
        <v>13</v>
      </c>
      <c r="E535" s="44">
        <v>5121</v>
      </c>
    </row>
    <row r="536" spans="1:5" ht="12.75" hidden="1" customHeight="1" x14ac:dyDescent="0.2">
      <c r="A536" s="1">
        <v>490</v>
      </c>
      <c r="B536" s="1" t="s">
        <v>3383</v>
      </c>
      <c r="C536" s="1">
        <v>6</v>
      </c>
      <c r="E536" s="44">
        <v>5122</v>
      </c>
    </row>
    <row r="537" spans="1:5" ht="12.75" hidden="1" customHeight="1" x14ac:dyDescent="0.2">
      <c r="A537" s="1">
        <v>491</v>
      </c>
      <c r="B537" s="1" t="s">
        <v>3384</v>
      </c>
      <c r="C537" s="1">
        <v>10</v>
      </c>
      <c r="E537" s="44">
        <v>5210</v>
      </c>
    </row>
    <row r="538" spans="1:5" ht="12.75" hidden="1" customHeight="1" x14ac:dyDescent="0.2">
      <c r="A538" s="1">
        <v>492</v>
      </c>
      <c r="B538" s="1" t="s">
        <v>3385</v>
      </c>
      <c r="C538" s="1">
        <v>17</v>
      </c>
      <c r="E538" s="44">
        <v>5221</v>
      </c>
    </row>
    <row r="539" spans="1:5" ht="12.75" hidden="1" customHeight="1" x14ac:dyDescent="0.2">
      <c r="A539" s="1">
        <v>493</v>
      </c>
      <c r="B539" s="1" t="s">
        <v>3386</v>
      </c>
      <c r="C539" s="1">
        <v>5</v>
      </c>
      <c r="E539" s="44">
        <v>5222</v>
      </c>
    </row>
    <row r="540" spans="1:5" ht="12.75" hidden="1" customHeight="1" x14ac:dyDescent="0.2">
      <c r="A540" s="1">
        <v>494</v>
      </c>
      <c r="B540" s="1" t="s">
        <v>3387</v>
      </c>
      <c r="C540" s="1">
        <v>14</v>
      </c>
      <c r="E540" s="44">
        <v>5223</v>
      </c>
    </row>
    <row r="541" spans="1:5" ht="12.75" hidden="1" customHeight="1" x14ac:dyDescent="0.2">
      <c r="A541" s="1">
        <v>495</v>
      </c>
      <c r="B541" s="1" t="s">
        <v>3388</v>
      </c>
      <c r="C541" s="1">
        <v>8</v>
      </c>
      <c r="E541" s="44">
        <v>5224</v>
      </c>
    </row>
    <row r="542" spans="1:5" ht="12.75" hidden="1" customHeight="1" x14ac:dyDescent="0.2">
      <c r="A542" s="1">
        <v>497</v>
      </c>
      <c r="B542" s="1" t="s">
        <v>3389</v>
      </c>
      <c r="C542" s="1">
        <v>18</v>
      </c>
      <c r="E542" s="44">
        <v>5229</v>
      </c>
    </row>
    <row r="543" spans="1:5" ht="12.75" hidden="1" customHeight="1" x14ac:dyDescent="0.2">
      <c r="A543" s="1">
        <v>498</v>
      </c>
      <c r="B543" s="1" t="s">
        <v>3390</v>
      </c>
      <c r="C543" s="1">
        <v>18</v>
      </c>
      <c r="E543" s="44">
        <v>5310</v>
      </c>
    </row>
    <row r="544" spans="1:5" ht="12.75" hidden="1" customHeight="1" x14ac:dyDescent="0.2">
      <c r="A544" s="1">
        <v>499</v>
      </c>
      <c r="B544" s="1" t="s">
        <v>3391</v>
      </c>
      <c r="C544" s="1">
        <v>10</v>
      </c>
      <c r="E544" s="44">
        <v>5320</v>
      </c>
    </row>
    <row r="545" spans="1:5" ht="12.75" hidden="1" customHeight="1" x14ac:dyDescent="0.2">
      <c r="A545" s="1">
        <v>500</v>
      </c>
      <c r="B545" s="1" t="s">
        <v>3392</v>
      </c>
      <c r="C545" s="1">
        <v>15</v>
      </c>
      <c r="E545" s="44">
        <v>5510</v>
      </c>
    </row>
    <row r="546" spans="1:5" ht="12.75" hidden="1" customHeight="1" x14ac:dyDescent="0.2">
      <c r="A546" s="1">
        <v>502</v>
      </c>
      <c r="B546" s="1" t="s">
        <v>3393</v>
      </c>
      <c r="C546" s="1">
        <v>18</v>
      </c>
      <c r="E546" s="44">
        <v>5520</v>
      </c>
    </row>
    <row r="547" spans="1:5" ht="12.75" hidden="1" customHeight="1" x14ac:dyDescent="0.2">
      <c r="A547" s="1">
        <v>503</v>
      </c>
      <c r="B547" s="1" t="s">
        <v>3394</v>
      </c>
      <c r="C547" s="1">
        <v>4</v>
      </c>
      <c r="E547" s="44">
        <v>5530</v>
      </c>
    </row>
    <row r="548" spans="1:5" ht="12.75" hidden="1" customHeight="1" x14ac:dyDescent="0.2">
      <c r="A548" s="1">
        <v>504</v>
      </c>
      <c r="B548" s="1" t="s">
        <v>3395</v>
      </c>
      <c r="C548" s="1">
        <v>20</v>
      </c>
      <c r="E548" s="44">
        <v>5590</v>
      </c>
    </row>
    <row r="549" spans="1:5" ht="12.75" hidden="1" customHeight="1" x14ac:dyDescent="0.2">
      <c r="A549" s="1">
        <v>505</v>
      </c>
      <c r="B549" s="1" t="s">
        <v>3396</v>
      </c>
      <c r="C549" s="1">
        <v>16</v>
      </c>
      <c r="E549" s="44">
        <v>5610</v>
      </c>
    </row>
    <row r="550" spans="1:5" ht="12.75" hidden="1" customHeight="1" x14ac:dyDescent="0.2">
      <c r="A550" s="1">
        <v>506</v>
      </c>
      <c r="B550" s="1" t="s">
        <v>3397</v>
      </c>
      <c r="C550" s="1">
        <v>12</v>
      </c>
      <c r="E550" s="44">
        <v>5621</v>
      </c>
    </row>
    <row r="551" spans="1:5" ht="12.75" hidden="1" customHeight="1" x14ac:dyDescent="0.2">
      <c r="A551" s="1">
        <v>507</v>
      </c>
      <c r="B551" s="1" t="s">
        <v>3398</v>
      </c>
      <c r="C551" s="1">
        <v>8</v>
      </c>
      <c r="E551" s="44">
        <v>5629</v>
      </c>
    </row>
    <row r="552" spans="1:5" ht="12.75" hidden="1" customHeight="1" x14ac:dyDescent="0.2">
      <c r="A552" s="1">
        <v>508</v>
      </c>
      <c r="B552" s="1" t="s">
        <v>3399</v>
      </c>
      <c r="C552" s="1">
        <v>1</v>
      </c>
      <c r="E552" s="44">
        <v>5630</v>
      </c>
    </row>
    <row r="553" spans="1:5" ht="12.75" hidden="1" customHeight="1" x14ac:dyDescent="0.2">
      <c r="A553" s="1">
        <v>509</v>
      </c>
      <c r="B553" s="1" t="s">
        <v>3273</v>
      </c>
      <c r="C553" s="1">
        <v>8</v>
      </c>
      <c r="E553" s="44">
        <v>5811</v>
      </c>
    </row>
    <row r="554" spans="1:5" ht="12.75" hidden="1" customHeight="1" x14ac:dyDescent="0.2">
      <c r="A554" s="1">
        <v>510</v>
      </c>
      <c r="B554" s="1" t="s">
        <v>3274</v>
      </c>
      <c r="C554" s="1">
        <v>3</v>
      </c>
      <c r="E554" s="44">
        <v>5812</v>
      </c>
    </row>
    <row r="555" spans="1:5" ht="12.75" hidden="1" customHeight="1" x14ac:dyDescent="0.2">
      <c r="A555" s="1">
        <v>511</v>
      </c>
      <c r="B555" s="1" t="s">
        <v>3275</v>
      </c>
      <c r="C555" s="1">
        <v>17</v>
      </c>
      <c r="E555" s="44">
        <v>5813</v>
      </c>
    </row>
    <row r="556" spans="1:5" ht="12.75" hidden="1" customHeight="1" x14ac:dyDescent="0.2">
      <c r="A556" s="1">
        <v>512</v>
      </c>
      <c r="B556" s="1" t="s">
        <v>3276</v>
      </c>
      <c r="C556" s="1">
        <v>9</v>
      </c>
      <c r="E556" s="44">
        <v>5814</v>
      </c>
    </row>
    <row r="557" spans="1:5" ht="12.75" hidden="1" customHeight="1" x14ac:dyDescent="0.2">
      <c r="A557" s="1">
        <v>513</v>
      </c>
      <c r="B557" s="1" t="s">
        <v>3277</v>
      </c>
      <c r="C557" s="1">
        <v>17</v>
      </c>
      <c r="E557" s="44">
        <v>5819</v>
      </c>
    </row>
    <row r="558" spans="1:5" ht="12.75" hidden="1" customHeight="1" x14ac:dyDescent="0.2">
      <c r="A558" s="1">
        <v>514</v>
      </c>
      <c r="B558" s="1" t="s">
        <v>2026</v>
      </c>
      <c r="C558" s="1">
        <v>12</v>
      </c>
      <c r="E558" s="44">
        <v>5821</v>
      </c>
    </row>
    <row r="559" spans="1:5" ht="12.75" hidden="1" customHeight="1" x14ac:dyDescent="0.2">
      <c r="A559" s="1">
        <v>516</v>
      </c>
      <c r="B559" s="1" t="s">
        <v>2027</v>
      </c>
      <c r="C559" s="1">
        <v>18</v>
      </c>
      <c r="E559" s="44">
        <v>5829</v>
      </c>
    </row>
    <row r="560" spans="1:5" ht="12.75" hidden="1" customHeight="1" x14ac:dyDescent="0.2">
      <c r="A560" s="1">
        <v>517</v>
      </c>
      <c r="B560" s="1" t="s">
        <v>2028</v>
      </c>
      <c r="C560" s="1">
        <v>14</v>
      </c>
      <c r="E560" s="44">
        <v>5911</v>
      </c>
    </row>
    <row r="561" spans="1:5" ht="12.75" hidden="1" customHeight="1" x14ac:dyDescent="0.2">
      <c r="A561" s="1">
        <v>518</v>
      </c>
      <c r="B561" s="1" t="s">
        <v>2029</v>
      </c>
      <c r="C561" s="1">
        <v>16</v>
      </c>
      <c r="E561" s="44">
        <v>5912</v>
      </c>
    </row>
    <row r="562" spans="1:5" ht="12.75" hidden="1" customHeight="1" x14ac:dyDescent="0.2">
      <c r="A562" s="1">
        <v>519</v>
      </c>
      <c r="B562" s="1" t="s">
        <v>2030</v>
      </c>
      <c r="C562" s="1">
        <v>2</v>
      </c>
      <c r="E562" s="44">
        <v>5913</v>
      </c>
    </row>
    <row r="563" spans="1:5" ht="12.75" hidden="1" customHeight="1" x14ac:dyDescent="0.2">
      <c r="A563" s="1">
        <v>520</v>
      </c>
      <c r="B563" s="1" t="s">
        <v>2031</v>
      </c>
      <c r="C563" s="1">
        <v>13</v>
      </c>
      <c r="E563" s="44">
        <v>5914</v>
      </c>
    </row>
    <row r="564" spans="1:5" ht="12.75" hidden="1" customHeight="1" x14ac:dyDescent="0.2">
      <c r="A564" s="1">
        <v>521</v>
      </c>
      <c r="B564" s="1" t="s">
        <v>1378</v>
      </c>
      <c r="C564" s="1">
        <v>2</v>
      </c>
      <c r="E564" s="44">
        <v>5920</v>
      </c>
    </row>
    <row r="565" spans="1:5" ht="12.75" hidden="1" customHeight="1" x14ac:dyDescent="0.2">
      <c r="A565" s="1">
        <v>522</v>
      </c>
      <c r="B565" s="1" t="s">
        <v>1379</v>
      </c>
      <c r="C565" s="1">
        <v>17</v>
      </c>
      <c r="E565" s="44">
        <v>6010</v>
      </c>
    </row>
    <row r="566" spans="1:5" ht="12.75" hidden="1" customHeight="1" x14ac:dyDescent="0.2">
      <c r="A566" s="1">
        <v>523</v>
      </c>
      <c r="B566" s="1" t="s">
        <v>1380</v>
      </c>
      <c r="C566" s="1">
        <v>19</v>
      </c>
      <c r="E566" s="44">
        <v>6020</v>
      </c>
    </row>
    <row r="567" spans="1:5" ht="12.75" hidden="1" customHeight="1" x14ac:dyDescent="0.2">
      <c r="A567" s="1">
        <v>524</v>
      </c>
      <c r="B567" s="1" t="s">
        <v>1381</v>
      </c>
      <c r="C567" s="1">
        <v>10</v>
      </c>
      <c r="E567" s="44">
        <v>6110</v>
      </c>
    </row>
    <row r="568" spans="1:5" ht="12.75" hidden="1" customHeight="1" x14ac:dyDescent="0.2">
      <c r="A568" s="1">
        <v>525</v>
      </c>
      <c r="B568" s="1" t="s">
        <v>1382</v>
      </c>
      <c r="C568" s="1">
        <v>13</v>
      </c>
      <c r="E568" s="44">
        <v>6120</v>
      </c>
    </row>
    <row r="569" spans="1:5" ht="12.75" hidden="1" customHeight="1" x14ac:dyDescent="0.2">
      <c r="A569" s="1">
        <v>526</v>
      </c>
      <c r="B569" s="1" t="s">
        <v>3906</v>
      </c>
      <c r="C569" s="1">
        <v>2</v>
      </c>
      <c r="E569" s="44">
        <v>6130</v>
      </c>
    </row>
    <row r="570" spans="1:5" ht="12.75" hidden="1" customHeight="1" x14ac:dyDescent="0.2">
      <c r="A570" s="1">
        <v>527</v>
      </c>
      <c r="B570" s="1" t="s">
        <v>3907</v>
      </c>
      <c r="C570" s="1">
        <v>2</v>
      </c>
      <c r="E570" s="44">
        <v>6190</v>
      </c>
    </row>
    <row r="571" spans="1:5" ht="12.75" hidden="1" customHeight="1" x14ac:dyDescent="0.2">
      <c r="A571" s="1">
        <v>528</v>
      </c>
      <c r="B571" s="1" t="s">
        <v>3908</v>
      </c>
      <c r="C571" s="1">
        <v>17</v>
      </c>
      <c r="E571" s="44">
        <v>6201</v>
      </c>
    </row>
    <row r="572" spans="1:5" ht="12.75" hidden="1" customHeight="1" x14ac:dyDescent="0.2">
      <c r="A572" s="1">
        <v>530</v>
      </c>
      <c r="B572" s="1" t="s">
        <v>3909</v>
      </c>
      <c r="C572" s="1">
        <v>4</v>
      </c>
      <c r="E572" s="44">
        <v>6202</v>
      </c>
    </row>
    <row r="573" spans="1:5" ht="12.75" hidden="1" customHeight="1" x14ac:dyDescent="0.2">
      <c r="A573" s="1">
        <v>531</v>
      </c>
      <c r="B573" s="1" t="s">
        <v>3506</v>
      </c>
      <c r="C573" s="1">
        <v>18</v>
      </c>
      <c r="E573" s="44">
        <v>6203</v>
      </c>
    </row>
    <row r="574" spans="1:5" ht="12.75" hidden="1" customHeight="1" x14ac:dyDescent="0.2">
      <c r="A574" s="1">
        <v>533</v>
      </c>
      <c r="B574" s="1" t="s">
        <v>3507</v>
      </c>
      <c r="C574" s="1">
        <v>1</v>
      </c>
      <c r="E574" s="44">
        <v>6209</v>
      </c>
    </row>
    <row r="575" spans="1:5" ht="12.75" hidden="1" customHeight="1" x14ac:dyDescent="0.2">
      <c r="A575" s="1">
        <v>534</v>
      </c>
      <c r="B575" s="1" t="s">
        <v>3508</v>
      </c>
      <c r="C575" s="1">
        <v>16</v>
      </c>
      <c r="E575" s="44">
        <v>6311</v>
      </c>
    </row>
    <row r="576" spans="1:5" ht="12.75" hidden="1" customHeight="1" x14ac:dyDescent="0.2">
      <c r="A576" s="1">
        <v>535</v>
      </c>
      <c r="B576" s="1" t="s">
        <v>3509</v>
      </c>
      <c r="C576" s="1">
        <v>16</v>
      </c>
      <c r="E576" s="44">
        <v>6312</v>
      </c>
    </row>
    <row r="577" spans="1:5" ht="12.75" hidden="1" customHeight="1" x14ac:dyDescent="0.2">
      <c r="A577" s="1">
        <v>536</v>
      </c>
      <c r="B577" s="1" t="s">
        <v>1523</v>
      </c>
      <c r="C577" s="1">
        <v>1</v>
      </c>
      <c r="E577" s="44">
        <v>6391</v>
      </c>
    </row>
    <row r="578" spans="1:5" ht="12.75" hidden="1" customHeight="1" x14ac:dyDescent="0.2">
      <c r="A578" s="1">
        <v>537</v>
      </c>
      <c r="B578" s="1" t="s">
        <v>3673</v>
      </c>
      <c r="C578" s="1">
        <v>13</v>
      </c>
      <c r="E578" s="44">
        <v>6399</v>
      </c>
    </row>
    <row r="579" spans="1:5" ht="12.75" hidden="1" customHeight="1" x14ac:dyDescent="0.2">
      <c r="A579" s="1">
        <v>538</v>
      </c>
      <c r="B579" s="1" t="s">
        <v>1524</v>
      </c>
      <c r="C579" s="1">
        <v>8</v>
      </c>
      <c r="E579" s="44">
        <v>6411</v>
      </c>
    </row>
    <row r="580" spans="1:5" ht="12.75" hidden="1" customHeight="1" x14ac:dyDescent="0.2">
      <c r="A580" s="1">
        <v>539</v>
      </c>
      <c r="B580" s="1" t="s">
        <v>1525</v>
      </c>
      <c r="C580" s="1">
        <v>1</v>
      </c>
      <c r="E580" s="44">
        <v>6419</v>
      </c>
    </row>
    <row r="581" spans="1:5" ht="12.75" hidden="1" customHeight="1" x14ac:dyDescent="0.2">
      <c r="A581" s="1">
        <v>540</v>
      </c>
      <c r="B581" s="1" t="s">
        <v>1526</v>
      </c>
      <c r="C581" s="1">
        <v>1</v>
      </c>
      <c r="E581" s="44">
        <v>6420</v>
      </c>
    </row>
    <row r="582" spans="1:5" ht="12.75" hidden="1" customHeight="1" x14ac:dyDescent="0.2">
      <c r="A582" s="1">
        <v>541</v>
      </c>
      <c r="B582" s="1" t="s">
        <v>1527</v>
      </c>
      <c r="C582" s="1">
        <v>1</v>
      </c>
      <c r="E582" s="44">
        <v>6430</v>
      </c>
    </row>
    <row r="583" spans="1:5" ht="12.75" hidden="1" customHeight="1" x14ac:dyDescent="0.2">
      <c r="A583" s="1">
        <v>542</v>
      </c>
      <c r="B583" s="1" t="s">
        <v>1528</v>
      </c>
      <c r="C583" s="1">
        <v>1</v>
      </c>
      <c r="E583" s="44">
        <v>6491</v>
      </c>
    </row>
    <row r="584" spans="1:5" ht="12.75" hidden="1" customHeight="1" x14ac:dyDescent="0.2">
      <c r="A584" s="1">
        <v>543</v>
      </c>
      <c r="B584" s="1" t="s">
        <v>1529</v>
      </c>
      <c r="C584" s="1">
        <v>1</v>
      </c>
      <c r="E584" s="44">
        <v>6492</v>
      </c>
    </row>
    <row r="585" spans="1:5" ht="12.75" hidden="1" customHeight="1" x14ac:dyDescent="0.2">
      <c r="A585" s="1">
        <v>544</v>
      </c>
      <c r="B585" s="1" t="s">
        <v>1530</v>
      </c>
      <c r="C585" s="1">
        <v>1</v>
      </c>
      <c r="E585" s="44">
        <v>6499</v>
      </c>
    </row>
    <row r="586" spans="1:5" ht="12.75" hidden="1" customHeight="1" x14ac:dyDescent="0.2">
      <c r="A586" s="1">
        <v>545</v>
      </c>
      <c r="B586" s="1" t="s">
        <v>1531</v>
      </c>
      <c r="C586" s="1">
        <v>1</v>
      </c>
      <c r="E586" s="44">
        <v>6511</v>
      </c>
    </row>
    <row r="587" spans="1:5" ht="12.75" hidden="1" customHeight="1" x14ac:dyDescent="0.2">
      <c r="A587" s="1">
        <v>547</v>
      </c>
      <c r="B587" s="1" t="s">
        <v>1532</v>
      </c>
      <c r="C587" s="1">
        <v>1</v>
      </c>
      <c r="E587" s="44">
        <v>6512</v>
      </c>
    </row>
    <row r="588" spans="1:5" ht="12.75" hidden="1" customHeight="1" x14ac:dyDescent="0.2">
      <c r="A588" s="1">
        <v>548</v>
      </c>
      <c r="B588" s="1" t="s">
        <v>1533</v>
      </c>
      <c r="C588" s="1">
        <v>1</v>
      </c>
      <c r="E588" s="44">
        <v>6520</v>
      </c>
    </row>
    <row r="589" spans="1:5" ht="12.75" hidden="1" customHeight="1" x14ac:dyDescent="0.2">
      <c r="A589" s="1">
        <v>549</v>
      </c>
      <c r="B589" s="1" t="s">
        <v>1534</v>
      </c>
      <c r="C589" s="1">
        <v>1</v>
      </c>
      <c r="E589" s="44">
        <v>6530</v>
      </c>
    </row>
    <row r="590" spans="1:5" ht="12.75" hidden="1" customHeight="1" x14ac:dyDescent="0.2">
      <c r="A590" s="1">
        <v>550</v>
      </c>
      <c r="B590" s="1" t="s">
        <v>1535</v>
      </c>
      <c r="C590" s="1">
        <v>1</v>
      </c>
      <c r="E590" s="44">
        <v>6611</v>
      </c>
    </row>
    <row r="591" spans="1:5" ht="12.75" hidden="1" customHeight="1" x14ac:dyDescent="0.2">
      <c r="A591" s="1">
        <v>551</v>
      </c>
      <c r="B591" s="1" t="s">
        <v>1536</v>
      </c>
      <c r="C591" s="1">
        <v>1</v>
      </c>
      <c r="E591" s="44">
        <v>6612</v>
      </c>
    </row>
    <row r="592" spans="1:5" ht="12.75" hidden="1" customHeight="1" x14ac:dyDescent="0.2">
      <c r="A592" s="1">
        <v>552</v>
      </c>
      <c r="B592" s="1" t="s">
        <v>1537</v>
      </c>
      <c r="C592" s="1">
        <v>2</v>
      </c>
      <c r="E592" s="44">
        <v>6619</v>
      </c>
    </row>
    <row r="593" spans="1:5" ht="12.75" hidden="1" customHeight="1" x14ac:dyDescent="0.2">
      <c r="A593" s="1">
        <v>553</v>
      </c>
      <c r="B593" s="1" t="s">
        <v>1538</v>
      </c>
      <c r="C593" s="1">
        <v>2</v>
      </c>
      <c r="E593" s="44">
        <v>6621</v>
      </c>
    </row>
    <row r="594" spans="1:5" ht="12.75" hidden="1" customHeight="1" x14ac:dyDescent="0.2">
      <c r="A594" s="1">
        <v>554</v>
      </c>
      <c r="B594" s="1" t="s">
        <v>1539</v>
      </c>
      <c r="C594" s="1">
        <v>2</v>
      </c>
      <c r="E594" s="44">
        <v>6622</v>
      </c>
    </row>
    <row r="595" spans="1:5" ht="12.75" hidden="1" customHeight="1" x14ac:dyDescent="0.2">
      <c r="A595" s="1">
        <v>555</v>
      </c>
      <c r="B595" s="1" t="s">
        <v>1540</v>
      </c>
      <c r="C595" s="1">
        <v>3</v>
      </c>
      <c r="E595" s="44">
        <v>6629</v>
      </c>
    </row>
    <row r="596" spans="1:5" ht="12.75" hidden="1" customHeight="1" x14ac:dyDescent="0.2">
      <c r="A596" s="1">
        <v>556</v>
      </c>
      <c r="B596" s="1" t="s">
        <v>1541</v>
      </c>
      <c r="C596" s="1">
        <v>4</v>
      </c>
      <c r="E596" s="44">
        <v>6630</v>
      </c>
    </row>
    <row r="597" spans="1:5" ht="12.75" hidden="1" customHeight="1" x14ac:dyDescent="0.2">
      <c r="A597" s="1">
        <v>557</v>
      </c>
      <c r="B597" s="1" t="s">
        <v>1542</v>
      </c>
      <c r="C597" s="1">
        <v>4</v>
      </c>
      <c r="E597" s="44">
        <v>6810</v>
      </c>
    </row>
    <row r="598" spans="1:5" ht="12.75" hidden="1" customHeight="1" x14ac:dyDescent="0.2">
      <c r="A598" s="1">
        <v>558</v>
      </c>
      <c r="B598" s="1" t="s">
        <v>1543</v>
      </c>
      <c r="C598" s="1">
        <v>5</v>
      </c>
      <c r="E598" s="44">
        <v>6820</v>
      </c>
    </row>
    <row r="599" spans="1:5" ht="12.75" hidden="1" customHeight="1" x14ac:dyDescent="0.2">
      <c r="A599" s="1">
        <v>559</v>
      </c>
      <c r="B599" s="1" t="s">
        <v>1544</v>
      </c>
      <c r="C599" s="1">
        <v>6</v>
      </c>
      <c r="E599" s="44">
        <v>6831</v>
      </c>
    </row>
    <row r="600" spans="1:5" ht="12.75" hidden="1" customHeight="1" x14ac:dyDescent="0.2">
      <c r="A600" s="1">
        <v>560</v>
      </c>
      <c r="B600" s="1" t="s">
        <v>1545</v>
      </c>
      <c r="C600" s="1">
        <v>6</v>
      </c>
      <c r="E600" s="44">
        <v>6832</v>
      </c>
    </row>
    <row r="601" spans="1:5" ht="12.75" hidden="1" customHeight="1" x14ac:dyDescent="0.2">
      <c r="A601" s="1">
        <v>561</v>
      </c>
      <c r="B601" s="1" t="s">
        <v>1546</v>
      </c>
      <c r="C601" s="1">
        <v>6</v>
      </c>
      <c r="E601" s="44">
        <v>6910</v>
      </c>
    </row>
    <row r="602" spans="1:5" ht="12.75" hidden="1" customHeight="1" x14ac:dyDescent="0.2">
      <c r="A602" s="1">
        <v>562</v>
      </c>
      <c r="B602" s="1" t="s">
        <v>1547</v>
      </c>
      <c r="C602" s="1">
        <v>7</v>
      </c>
      <c r="E602" s="44">
        <v>6920</v>
      </c>
    </row>
    <row r="603" spans="1:5" ht="12.75" hidden="1" customHeight="1" x14ac:dyDescent="0.2">
      <c r="A603" s="1">
        <v>564</v>
      </c>
      <c r="B603" s="1" t="s">
        <v>1548</v>
      </c>
      <c r="C603" s="1">
        <v>7</v>
      </c>
      <c r="E603" s="44">
        <v>7010</v>
      </c>
    </row>
    <row r="604" spans="1:5" ht="12.75" hidden="1" customHeight="1" x14ac:dyDescent="0.2">
      <c r="A604" s="1">
        <v>565</v>
      </c>
      <c r="B604" s="1" t="s">
        <v>1201</v>
      </c>
      <c r="C604" s="1">
        <v>7</v>
      </c>
      <c r="E604" s="44">
        <v>7021</v>
      </c>
    </row>
    <row r="605" spans="1:5" ht="12.75" hidden="1" customHeight="1" x14ac:dyDescent="0.2">
      <c r="A605" s="1">
        <v>566</v>
      </c>
      <c r="B605" s="1" t="s">
        <v>1300</v>
      </c>
      <c r="C605" s="1">
        <v>7</v>
      </c>
      <c r="E605" s="44">
        <v>7022</v>
      </c>
    </row>
    <row r="606" spans="1:5" ht="12.75" hidden="1" customHeight="1" x14ac:dyDescent="0.2">
      <c r="A606" s="1">
        <v>567</v>
      </c>
      <c r="B606" s="1" t="s">
        <v>1301</v>
      </c>
      <c r="C606" s="1">
        <v>12</v>
      </c>
      <c r="E606" s="44">
        <v>7111</v>
      </c>
    </row>
    <row r="607" spans="1:5" ht="12.75" hidden="1" customHeight="1" x14ac:dyDescent="0.2">
      <c r="A607" s="1">
        <v>568</v>
      </c>
      <c r="B607" s="1" t="s">
        <v>1302</v>
      </c>
      <c r="C607" s="1">
        <v>12</v>
      </c>
      <c r="E607" s="44">
        <v>7112</v>
      </c>
    </row>
    <row r="608" spans="1:5" ht="12.75" hidden="1" customHeight="1" x14ac:dyDescent="0.2">
      <c r="A608" s="1">
        <v>569</v>
      </c>
      <c r="B608" s="1" t="s">
        <v>1303</v>
      </c>
      <c r="C608" s="1">
        <v>12</v>
      </c>
      <c r="E608" s="44">
        <v>7120</v>
      </c>
    </row>
    <row r="609" spans="1:5" ht="12.75" hidden="1" customHeight="1" x14ac:dyDescent="0.2">
      <c r="A609" s="1">
        <v>570</v>
      </c>
      <c r="B609" s="1" t="s">
        <v>1304</v>
      </c>
      <c r="C609" s="1">
        <v>12</v>
      </c>
      <c r="E609" s="44">
        <v>7211</v>
      </c>
    </row>
    <row r="610" spans="1:5" ht="12.75" hidden="1" customHeight="1" x14ac:dyDescent="0.2">
      <c r="A610" s="1">
        <v>571</v>
      </c>
      <c r="B610" s="1" t="s">
        <v>1305</v>
      </c>
      <c r="C610" s="1">
        <v>13</v>
      </c>
      <c r="E610" s="44">
        <v>7219</v>
      </c>
    </row>
    <row r="611" spans="1:5" ht="12.75" hidden="1" customHeight="1" x14ac:dyDescent="0.2">
      <c r="A611" s="1">
        <v>572</v>
      </c>
      <c r="B611" s="1" t="s">
        <v>1306</v>
      </c>
      <c r="C611" s="1">
        <v>13</v>
      </c>
      <c r="E611" s="44">
        <v>7220</v>
      </c>
    </row>
    <row r="612" spans="1:5" ht="12.75" hidden="1" customHeight="1" x14ac:dyDescent="0.2">
      <c r="A612" s="1">
        <v>573</v>
      </c>
      <c r="B612" s="1" t="s">
        <v>1307</v>
      </c>
      <c r="C612" s="1">
        <v>13</v>
      </c>
      <c r="E612" s="44">
        <v>7311</v>
      </c>
    </row>
    <row r="613" spans="1:5" ht="12.75" hidden="1" customHeight="1" x14ac:dyDescent="0.2">
      <c r="A613" s="1">
        <v>574</v>
      </c>
      <c r="B613" s="1" t="s">
        <v>1308</v>
      </c>
      <c r="C613" s="1">
        <v>13</v>
      </c>
      <c r="E613" s="44">
        <v>7312</v>
      </c>
    </row>
    <row r="614" spans="1:5" ht="12.75" hidden="1" customHeight="1" x14ac:dyDescent="0.2">
      <c r="A614" s="1">
        <v>575</v>
      </c>
      <c r="B614" s="1" t="s">
        <v>1309</v>
      </c>
      <c r="C614" s="1">
        <v>13</v>
      </c>
      <c r="E614" s="44">
        <v>7320</v>
      </c>
    </row>
    <row r="615" spans="1:5" ht="12.75" hidden="1" customHeight="1" x14ac:dyDescent="0.2">
      <c r="A615" s="1">
        <v>576</v>
      </c>
      <c r="B615" s="1" t="s">
        <v>1310</v>
      </c>
      <c r="C615" s="1">
        <v>14</v>
      </c>
      <c r="E615" s="44">
        <v>7410</v>
      </c>
    </row>
    <row r="616" spans="1:5" ht="12.75" hidden="1" customHeight="1" x14ac:dyDescent="0.2">
      <c r="A616" s="1">
        <v>578</v>
      </c>
      <c r="B616" s="1" t="s">
        <v>1311</v>
      </c>
      <c r="C616" s="1">
        <v>14</v>
      </c>
      <c r="E616" s="44">
        <v>7420</v>
      </c>
    </row>
    <row r="617" spans="1:5" ht="12.75" hidden="1" customHeight="1" x14ac:dyDescent="0.2">
      <c r="A617" s="1">
        <v>579</v>
      </c>
      <c r="B617" s="1" t="s">
        <v>1312</v>
      </c>
      <c r="C617" s="1">
        <v>14</v>
      </c>
      <c r="E617" s="44">
        <v>7430</v>
      </c>
    </row>
    <row r="618" spans="1:5" ht="12.75" hidden="1" customHeight="1" x14ac:dyDescent="0.2">
      <c r="A618" s="1">
        <v>581</v>
      </c>
      <c r="B618" s="1" t="s">
        <v>1313</v>
      </c>
      <c r="C618" s="1">
        <v>15</v>
      </c>
      <c r="E618" s="44">
        <v>7490</v>
      </c>
    </row>
    <row r="619" spans="1:5" ht="12.75" hidden="1" customHeight="1" x14ac:dyDescent="0.2">
      <c r="A619" s="1">
        <v>582</v>
      </c>
      <c r="B619" s="1" t="s">
        <v>1314</v>
      </c>
      <c r="C619" s="1">
        <v>15</v>
      </c>
      <c r="E619" s="44">
        <v>7500</v>
      </c>
    </row>
    <row r="620" spans="1:5" ht="12.75" hidden="1" customHeight="1" x14ac:dyDescent="0.2">
      <c r="A620" s="1">
        <v>583</v>
      </c>
      <c r="B620" s="1" t="s">
        <v>1308</v>
      </c>
      <c r="C620" s="1">
        <v>16</v>
      </c>
      <c r="E620" s="44">
        <v>7711</v>
      </c>
    </row>
    <row r="621" spans="1:5" ht="12.75" hidden="1" customHeight="1" x14ac:dyDescent="0.2">
      <c r="A621" s="1">
        <v>584</v>
      </c>
      <c r="B621" s="1" t="s">
        <v>1315</v>
      </c>
      <c r="C621" s="1">
        <v>16</v>
      </c>
      <c r="E621" s="44">
        <v>7712</v>
      </c>
    </row>
    <row r="622" spans="1:5" ht="12.75" hidden="1" customHeight="1" x14ac:dyDescent="0.2">
      <c r="A622" s="1">
        <v>585</v>
      </c>
      <c r="B622" s="1" t="s">
        <v>1316</v>
      </c>
      <c r="C622" s="1">
        <v>17</v>
      </c>
      <c r="E622" s="44">
        <v>7721</v>
      </c>
    </row>
    <row r="623" spans="1:5" ht="12.75" hidden="1" customHeight="1" x14ac:dyDescent="0.2">
      <c r="A623" s="1">
        <v>586</v>
      </c>
      <c r="B623" s="1" t="s">
        <v>1317</v>
      </c>
      <c r="C623" s="1">
        <v>17</v>
      </c>
      <c r="E623" s="44">
        <v>7722</v>
      </c>
    </row>
    <row r="624" spans="1:5" ht="12.75" hidden="1" customHeight="1" x14ac:dyDescent="0.2">
      <c r="A624" s="1">
        <v>587</v>
      </c>
      <c r="B624" s="1" t="s">
        <v>1318</v>
      </c>
      <c r="C624" s="1">
        <v>17</v>
      </c>
      <c r="E624" s="44">
        <v>7729</v>
      </c>
    </row>
    <row r="625" spans="1:5" ht="12.75" hidden="1" customHeight="1" x14ac:dyDescent="0.2">
      <c r="A625" s="1">
        <v>588</v>
      </c>
      <c r="B625" s="1" t="s">
        <v>1319</v>
      </c>
      <c r="C625" s="1">
        <v>17</v>
      </c>
      <c r="E625" s="44">
        <v>7731</v>
      </c>
    </row>
    <row r="626" spans="1:5" ht="12.75" hidden="1" customHeight="1" x14ac:dyDescent="0.2">
      <c r="A626" s="1">
        <v>589</v>
      </c>
      <c r="B626" s="1" t="s">
        <v>1320</v>
      </c>
      <c r="C626" s="1">
        <v>17</v>
      </c>
      <c r="E626" s="44">
        <v>7732</v>
      </c>
    </row>
    <row r="627" spans="1:5" ht="12.75" hidden="1" customHeight="1" x14ac:dyDescent="0.2">
      <c r="A627" s="1">
        <v>590</v>
      </c>
      <c r="B627" s="1" t="s">
        <v>1321</v>
      </c>
      <c r="C627" s="1">
        <v>17</v>
      </c>
      <c r="E627" s="44">
        <v>7733</v>
      </c>
    </row>
    <row r="628" spans="1:5" ht="12.75" hidden="1" customHeight="1" x14ac:dyDescent="0.2">
      <c r="A628" s="1">
        <v>591</v>
      </c>
      <c r="B628" s="1" t="s">
        <v>1322</v>
      </c>
      <c r="C628" s="1">
        <v>17</v>
      </c>
      <c r="E628" s="44">
        <v>7734</v>
      </c>
    </row>
    <row r="629" spans="1:5" ht="12.75" hidden="1" customHeight="1" x14ac:dyDescent="0.2">
      <c r="A629" s="1">
        <v>592</v>
      </c>
      <c r="B629" s="1" t="s">
        <v>1323</v>
      </c>
      <c r="C629" s="1">
        <v>17</v>
      </c>
      <c r="E629" s="44">
        <v>7735</v>
      </c>
    </row>
    <row r="630" spans="1:5" ht="12.75" hidden="1" customHeight="1" x14ac:dyDescent="0.2">
      <c r="A630" s="1">
        <v>593</v>
      </c>
      <c r="B630" s="1" t="s">
        <v>1324</v>
      </c>
      <c r="C630" s="1">
        <v>17</v>
      </c>
      <c r="E630" s="44">
        <v>7739</v>
      </c>
    </row>
    <row r="631" spans="1:5" ht="12.75" hidden="1" customHeight="1" x14ac:dyDescent="0.2">
      <c r="A631" s="1">
        <v>595</v>
      </c>
      <c r="B631" s="1" t="s">
        <v>1325</v>
      </c>
      <c r="C631" s="1">
        <v>17</v>
      </c>
      <c r="E631" s="44">
        <v>7740</v>
      </c>
    </row>
    <row r="632" spans="1:5" ht="12.75" hidden="1" customHeight="1" x14ac:dyDescent="0.2">
      <c r="A632" s="1">
        <v>596</v>
      </c>
      <c r="B632" s="1" t="s">
        <v>1326</v>
      </c>
      <c r="C632" s="1">
        <v>18</v>
      </c>
      <c r="E632" s="44">
        <v>7810</v>
      </c>
    </row>
    <row r="633" spans="1:5" ht="12.75" hidden="1" customHeight="1" x14ac:dyDescent="0.2">
      <c r="A633" s="1">
        <v>597</v>
      </c>
      <c r="B633" s="1" t="s">
        <v>1327</v>
      </c>
      <c r="C633" s="1">
        <v>18</v>
      </c>
      <c r="E633" s="44">
        <v>7820</v>
      </c>
    </row>
    <row r="634" spans="1:5" ht="12.75" hidden="1" customHeight="1" x14ac:dyDescent="0.2">
      <c r="A634" s="1">
        <v>598</v>
      </c>
      <c r="B634" s="1" t="s">
        <v>1328</v>
      </c>
      <c r="C634" s="1">
        <v>19</v>
      </c>
      <c r="E634" s="44">
        <v>7830</v>
      </c>
    </row>
    <row r="635" spans="1:5" ht="12.75" hidden="1" customHeight="1" x14ac:dyDescent="0.2">
      <c r="A635" s="1">
        <v>599</v>
      </c>
      <c r="B635" s="1" t="s">
        <v>1329</v>
      </c>
      <c r="C635" s="1">
        <v>19</v>
      </c>
      <c r="E635" s="44">
        <v>7911</v>
      </c>
    </row>
    <row r="636" spans="1:5" ht="12.75" hidden="1" customHeight="1" x14ac:dyDescent="0.2">
      <c r="A636" s="1">
        <v>600</v>
      </c>
      <c r="B636" s="1" t="s">
        <v>1330</v>
      </c>
      <c r="C636" s="1">
        <v>19</v>
      </c>
      <c r="E636" s="44">
        <v>7912</v>
      </c>
    </row>
    <row r="637" spans="1:5" ht="12.75" hidden="1" customHeight="1" x14ac:dyDescent="0.2">
      <c r="A637" s="1">
        <v>601</v>
      </c>
      <c r="B637" s="1" t="s">
        <v>1331</v>
      </c>
      <c r="C637" s="1">
        <v>19</v>
      </c>
      <c r="E637" s="44">
        <v>7990</v>
      </c>
    </row>
    <row r="638" spans="1:5" ht="12.75" hidden="1" customHeight="1" x14ac:dyDescent="0.2">
      <c r="A638" s="1">
        <v>602</v>
      </c>
      <c r="B638" s="1" t="s">
        <v>1332</v>
      </c>
      <c r="C638" s="1">
        <v>19</v>
      </c>
      <c r="E638" s="44">
        <v>8010</v>
      </c>
    </row>
    <row r="639" spans="1:5" ht="12.75" hidden="1" customHeight="1" x14ac:dyDescent="0.2">
      <c r="A639" s="1">
        <v>603</v>
      </c>
      <c r="B639" s="1" t="s">
        <v>1333</v>
      </c>
      <c r="C639" s="1">
        <v>20</v>
      </c>
      <c r="E639" s="44">
        <v>8020</v>
      </c>
    </row>
    <row r="640" spans="1:5" ht="12.75" hidden="1" customHeight="1" x14ac:dyDescent="0.2">
      <c r="A640" s="1">
        <v>604</v>
      </c>
      <c r="B640" s="1" t="s">
        <v>486</v>
      </c>
      <c r="C640" s="1">
        <v>20</v>
      </c>
      <c r="E640" s="44">
        <v>8030</v>
      </c>
    </row>
    <row r="641" spans="1:5" ht="12.75" hidden="1" customHeight="1" x14ac:dyDescent="0.2">
      <c r="A641" s="1">
        <v>605</v>
      </c>
      <c r="B641" s="1" t="s">
        <v>1512</v>
      </c>
      <c r="C641" s="1">
        <v>20</v>
      </c>
      <c r="E641" s="44">
        <v>8110</v>
      </c>
    </row>
    <row r="642" spans="1:5" ht="12.75" hidden="1" customHeight="1" x14ac:dyDescent="0.2">
      <c r="A642" s="1">
        <v>606</v>
      </c>
      <c r="B642" s="1" t="s">
        <v>1513</v>
      </c>
      <c r="C642" s="1">
        <v>20</v>
      </c>
      <c r="E642" s="44">
        <v>8121</v>
      </c>
    </row>
    <row r="643" spans="1:5" ht="12.75" hidden="1" customHeight="1" x14ac:dyDescent="0.2">
      <c r="A643" s="1">
        <v>607</v>
      </c>
      <c r="B643" s="1" t="s">
        <v>1514</v>
      </c>
      <c r="C643" s="1">
        <v>20</v>
      </c>
      <c r="E643" s="44">
        <v>8122</v>
      </c>
    </row>
    <row r="644" spans="1:5" ht="12.75" hidden="1" customHeight="1" x14ac:dyDescent="0.2">
      <c r="A644" s="1">
        <v>608</v>
      </c>
      <c r="B644" s="1" t="s">
        <v>1515</v>
      </c>
      <c r="C644" s="1">
        <v>20</v>
      </c>
      <c r="E644" s="44">
        <v>8129</v>
      </c>
    </row>
    <row r="645" spans="1:5" ht="12.75" hidden="1" customHeight="1" x14ac:dyDescent="0.2">
      <c r="A645" s="1">
        <v>609</v>
      </c>
      <c r="B645" s="1" t="s">
        <v>1516</v>
      </c>
      <c r="C645" s="1">
        <v>14</v>
      </c>
      <c r="E645" s="44">
        <v>8130</v>
      </c>
    </row>
    <row r="646" spans="1:5" ht="12.75" hidden="1" customHeight="1" x14ac:dyDescent="0.2">
      <c r="A646" s="1">
        <v>610</v>
      </c>
      <c r="B646" s="1" t="s">
        <v>4264</v>
      </c>
      <c r="C646" s="1">
        <v>16</v>
      </c>
      <c r="E646" s="44">
        <v>8211</v>
      </c>
    </row>
    <row r="647" spans="1:5" ht="12.75" hidden="1" customHeight="1" x14ac:dyDescent="0.2">
      <c r="A647" s="1">
        <v>612</v>
      </c>
      <c r="B647" s="1" t="s">
        <v>4265</v>
      </c>
      <c r="C647" s="1">
        <v>16</v>
      </c>
      <c r="E647" s="44">
        <v>8219</v>
      </c>
    </row>
    <row r="648" spans="1:5" ht="12.75" hidden="1" customHeight="1" x14ac:dyDescent="0.2">
      <c r="A648" s="1">
        <v>614</v>
      </c>
      <c r="B648" s="1" t="s">
        <v>4266</v>
      </c>
      <c r="C648" s="1">
        <v>14</v>
      </c>
      <c r="E648" s="44">
        <v>8220</v>
      </c>
    </row>
    <row r="649" spans="1:5" ht="12.75" hidden="1" customHeight="1" x14ac:dyDescent="0.2">
      <c r="A649" s="1">
        <v>616</v>
      </c>
      <c r="B649" s="1" t="s">
        <v>4267</v>
      </c>
      <c r="C649" s="1">
        <v>6</v>
      </c>
      <c r="E649" s="44">
        <v>8230</v>
      </c>
    </row>
    <row r="650" spans="1:5" ht="12.75" hidden="1" customHeight="1" x14ac:dyDescent="0.2">
      <c r="A650" s="1">
        <v>617</v>
      </c>
      <c r="B650" s="1" t="s">
        <v>4268</v>
      </c>
      <c r="C650" s="1">
        <v>15</v>
      </c>
      <c r="E650" s="44">
        <v>8291</v>
      </c>
    </row>
    <row r="651" spans="1:5" ht="12.75" hidden="1" customHeight="1" x14ac:dyDescent="0.2">
      <c r="A651" s="1">
        <v>618</v>
      </c>
      <c r="B651" s="1" t="s">
        <v>4269</v>
      </c>
      <c r="C651" s="1">
        <v>6</v>
      </c>
      <c r="E651" s="44">
        <v>8292</v>
      </c>
    </row>
    <row r="652" spans="1:5" ht="12.75" hidden="1" customHeight="1" x14ac:dyDescent="0.2">
      <c r="A652" s="1">
        <v>619</v>
      </c>
      <c r="B652" s="1" t="s">
        <v>4270</v>
      </c>
      <c r="C652" s="1">
        <v>18</v>
      </c>
      <c r="E652" s="44">
        <v>8299</v>
      </c>
    </row>
    <row r="653" spans="1:5" ht="12.75" hidden="1" customHeight="1" x14ac:dyDescent="0.2">
      <c r="A653" s="1">
        <v>620</v>
      </c>
      <c r="B653" s="1" t="s">
        <v>745</v>
      </c>
      <c r="C653" s="1">
        <v>20</v>
      </c>
      <c r="E653" s="44">
        <v>8411</v>
      </c>
    </row>
    <row r="654" spans="1:5" ht="12.75" hidden="1" customHeight="1" x14ac:dyDescent="0.2">
      <c r="A654" s="1">
        <v>621</v>
      </c>
      <c r="B654" s="1" t="s">
        <v>746</v>
      </c>
      <c r="C654" s="1">
        <v>15</v>
      </c>
      <c r="E654" s="44">
        <v>8412</v>
      </c>
    </row>
    <row r="655" spans="1:5" ht="12.75" hidden="1" customHeight="1" x14ac:dyDescent="0.2">
      <c r="A655" s="1">
        <v>622</v>
      </c>
      <c r="B655" s="1" t="s">
        <v>747</v>
      </c>
      <c r="C655" s="1">
        <v>13</v>
      </c>
      <c r="E655" s="44">
        <v>8413</v>
      </c>
    </row>
    <row r="656" spans="1:5" ht="12.75" hidden="1" customHeight="1" x14ac:dyDescent="0.2">
      <c r="A656" s="1">
        <v>623</v>
      </c>
      <c r="B656" s="1" t="s">
        <v>748</v>
      </c>
      <c r="C656" s="1">
        <v>4</v>
      </c>
      <c r="E656" s="44">
        <v>8421</v>
      </c>
    </row>
    <row r="657" spans="1:5" ht="12.75" hidden="1" customHeight="1" x14ac:dyDescent="0.2">
      <c r="A657" s="1">
        <v>624</v>
      </c>
      <c r="B657" s="1" t="s">
        <v>749</v>
      </c>
      <c r="C657" s="1">
        <v>8</v>
      </c>
      <c r="E657" s="44">
        <v>8422</v>
      </c>
    </row>
    <row r="658" spans="1:5" ht="12.75" hidden="1" customHeight="1" x14ac:dyDescent="0.2">
      <c r="A658" s="1">
        <v>625</v>
      </c>
      <c r="B658" s="1" t="s">
        <v>750</v>
      </c>
      <c r="C658" s="1">
        <v>13</v>
      </c>
      <c r="E658" s="44">
        <v>8423</v>
      </c>
    </row>
    <row r="659" spans="1:5" ht="12.75" hidden="1" customHeight="1" x14ac:dyDescent="0.2">
      <c r="A659" s="1">
        <v>626</v>
      </c>
      <c r="B659" s="1" t="s">
        <v>751</v>
      </c>
      <c r="C659" s="1">
        <v>15</v>
      </c>
      <c r="E659" s="44">
        <v>8424</v>
      </c>
    </row>
    <row r="660" spans="1:5" ht="12.75" hidden="1" customHeight="1" x14ac:dyDescent="0.2">
      <c r="A660" s="1">
        <v>628</v>
      </c>
      <c r="B660" s="1" t="s">
        <v>752</v>
      </c>
      <c r="C660" s="1">
        <v>16</v>
      </c>
      <c r="E660" s="44">
        <v>8425</v>
      </c>
    </row>
    <row r="661" spans="1:5" ht="12.75" hidden="1" customHeight="1" x14ac:dyDescent="0.2">
      <c r="A661" s="1">
        <v>629</v>
      </c>
      <c r="B661" s="1" t="s">
        <v>753</v>
      </c>
      <c r="C661" s="1">
        <v>18</v>
      </c>
      <c r="E661" s="44">
        <v>8430</v>
      </c>
    </row>
    <row r="662" spans="1:5" ht="12.75" hidden="1" customHeight="1" x14ac:dyDescent="0.2">
      <c r="A662" s="1">
        <v>631</v>
      </c>
      <c r="B662" s="1" t="s">
        <v>754</v>
      </c>
      <c r="C662" s="1">
        <v>18</v>
      </c>
      <c r="E662" s="44">
        <v>8510</v>
      </c>
    </row>
    <row r="663" spans="1:5" ht="12.75" hidden="1" customHeight="1" x14ac:dyDescent="0.2">
      <c r="A663" s="1">
        <v>710</v>
      </c>
      <c r="B663" s="1" t="s">
        <v>3846</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4149</v>
      </c>
      <c r="E666" s="44">
        <v>8541</v>
      </c>
    </row>
    <row r="667" spans="1:5" ht="12.75" hidden="1" customHeight="1" x14ac:dyDescent="0.2">
      <c r="A667" s="1">
        <v>10</v>
      </c>
      <c r="B667" s="1" t="s">
        <v>2422</v>
      </c>
      <c r="E667" s="44">
        <v>8542</v>
      </c>
    </row>
    <row r="668" spans="1:5" ht="12.75" hidden="1" customHeight="1" x14ac:dyDescent="0.2">
      <c r="A668" s="1">
        <v>11</v>
      </c>
      <c r="B668" s="1" t="s">
        <v>390</v>
      </c>
      <c r="E668" s="44">
        <v>8551</v>
      </c>
    </row>
    <row r="669" spans="1:5" ht="12.75" hidden="1" customHeight="1" x14ac:dyDescent="0.2">
      <c r="A669" s="1">
        <v>12</v>
      </c>
      <c r="B669" s="1" t="s">
        <v>25</v>
      </c>
      <c r="E669" s="44">
        <v>8552</v>
      </c>
    </row>
    <row r="670" spans="1:5" ht="12.75" hidden="1" customHeight="1" x14ac:dyDescent="0.2">
      <c r="A670" s="1">
        <v>15</v>
      </c>
      <c r="B670" s="1" t="s">
        <v>4178</v>
      </c>
      <c r="E670" s="44">
        <v>8553</v>
      </c>
    </row>
    <row r="671" spans="1:5" ht="12.75" hidden="1" customHeight="1" x14ac:dyDescent="0.2">
      <c r="A671" s="1">
        <v>17</v>
      </c>
      <c r="B671" s="1" t="s">
        <v>3040</v>
      </c>
      <c r="E671" s="44">
        <v>8559</v>
      </c>
    </row>
    <row r="672" spans="1:5" ht="12.75" hidden="1" customHeight="1" x14ac:dyDescent="0.2">
      <c r="A672" s="1">
        <v>18</v>
      </c>
      <c r="B672" s="1" t="s">
        <v>3217</v>
      </c>
      <c r="E672" s="44">
        <v>8560</v>
      </c>
    </row>
    <row r="673" spans="1:5" ht="12.75" hidden="1" customHeight="1" x14ac:dyDescent="0.2">
      <c r="A673" s="1">
        <v>20</v>
      </c>
      <c r="B673" s="1" t="s">
        <v>3041</v>
      </c>
      <c r="E673" s="44">
        <v>8610</v>
      </c>
    </row>
    <row r="674" spans="1:5" ht="12.75" hidden="1" customHeight="1" x14ac:dyDescent="0.2">
      <c r="A674" s="1">
        <v>25</v>
      </c>
      <c r="B674" s="1" t="s">
        <v>3042</v>
      </c>
      <c r="E674" s="44">
        <v>8621</v>
      </c>
    </row>
    <row r="675" spans="1:5" ht="12.75" hidden="1" customHeight="1" x14ac:dyDescent="0.2">
      <c r="A675" s="1">
        <v>27</v>
      </c>
      <c r="B675" s="1" t="s">
        <v>2354</v>
      </c>
      <c r="E675" s="44">
        <v>8622</v>
      </c>
    </row>
    <row r="676" spans="1:5" ht="12.75" hidden="1" customHeight="1" x14ac:dyDescent="0.2">
      <c r="A676" s="1">
        <v>28</v>
      </c>
      <c r="B676" s="1" t="s">
        <v>3043</v>
      </c>
      <c r="E676" s="44">
        <v>8623</v>
      </c>
    </row>
    <row r="677" spans="1:5" ht="12.75" hidden="1" customHeight="1" x14ac:dyDescent="0.2">
      <c r="A677" s="1">
        <v>30</v>
      </c>
      <c r="B677" s="1" t="s">
        <v>3218</v>
      </c>
      <c r="E677" s="44">
        <v>8690</v>
      </c>
    </row>
    <row r="678" spans="1:5" ht="12.75" hidden="1" customHeight="1" x14ac:dyDescent="0.2">
      <c r="A678" s="1">
        <v>32</v>
      </c>
      <c r="B678" s="1" t="s">
        <v>3343</v>
      </c>
      <c r="E678" s="44">
        <v>8710</v>
      </c>
    </row>
    <row r="679" spans="1:5" ht="12.75" hidden="1" customHeight="1" x14ac:dyDescent="0.2">
      <c r="A679" s="1">
        <v>33</v>
      </c>
      <c r="B679" s="1" t="s">
        <v>1202</v>
      </c>
      <c r="E679" s="44">
        <v>8720</v>
      </c>
    </row>
    <row r="680" spans="1:5" ht="12.75" hidden="1" customHeight="1" x14ac:dyDescent="0.2">
      <c r="A680" s="1">
        <v>34</v>
      </c>
      <c r="B680" s="1" t="s">
        <v>4179</v>
      </c>
      <c r="E680" s="44">
        <v>8730</v>
      </c>
    </row>
    <row r="681" spans="1:5" ht="12.75" hidden="1" customHeight="1" x14ac:dyDescent="0.2">
      <c r="A681" s="1">
        <v>36</v>
      </c>
      <c r="B681" s="1" t="s">
        <v>4180</v>
      </c>
      <c r="E681" s="44">
        <v>8790</v>
      </c>
    </row>
    <row r="682" spans="1:5" ht="12.75" hidden="1" customHeight="1" x14ac:dyDescent="0.2">
      <c r="A682" s="1">
        <v>40</v>
      </c>
      <c r="B682" s="1" t="s">
        <v>3992</v>
      </c>
      <c r="E682" s="44">
        <v>8810</v>
      </c>
    </row>
    <row r="683" spans="1:5" ht="12.75" hidden="1" customHeight="1" x14ac:dyDescent="0.2">
      <c r="A683" s="1">
        <v>41</v>
      </c>
      <c r="B683" s="1" t="s">
        <v>4181</v>
      </c>
      <c r="E683" s="44">
        <v>8891</v>
      </c>
    </row>
    <row r="684" spans="1:5" ht="12.75" hidden="1" customHeight="1" x14ac:dyDescent="0.2">
      <c r="A684" s="1">
        <v>48</v>
      </c>
      <c r="B684" s="1" t="s">
        <v>3044</v>
      </c>
      <c r="E684" s="44">
        <v>8899</v>
      </c>
    </row>
    <row r="685" spans="1:5" ht="12.75" hidden="1" customHeight="1" x14ac:dyDescent="0.2">
      <c r="A685" s="1">
        <v>49</v>
      </c>
      <c r="B685" s="1" t="s">
        <v>4182</v>
      </c>
      <c r="E685" s="44">
        <v>9001</v>
      </c>
    </row>
    <row r="686" spans="1:5" ht="12.75" hidden="1" customHeight="1" x14ac:dyDescent="0.2">
      <c r="A686" s="1">
        <v>52</v>
      </c>
      <c r="B686" s="1" t="s">
        <v>26</v>
      </c>
      <c r="E686" s="44">
        <v>9002</v>
      </c>
    </row>
    <row r="687" spans="1:5" ht="12.75" hidden="1" customHeight="1" x14ac:dyDescent="0.2">
      <c r="A687" s="1">
        <v>54</v>
      </c>
      <c r="B687" s="1" t="s">
        <v>4183</v>
      </c>
      <c r="E687" s="44">
        <v>9003</v>
      </c>
    </row>
    <row r="688" spans="1:5" ht="12.75" hidden="1" customHeight="1" x14ac:dyDescent="0.2">
      <c r="A688" s="1">
        <v>55</v>
      </c>
      <c r="B688" s="1" t="s">
        <v>3993</v>
      </c>
      <c r="E688" s="44">
        <v>9004</v>
      </c>
    </row>
    <row r="689" spans="1:5" ht="12.75" hidden="1" customHeight="1" x14ac:dyDescent="0.2">
      <c r="A689" s="1">
        <v>60</v>
      </c>
      <c r="B689" s="1" t="s">
        <v>90</v>
      </c>
      <c r="E689" s="44">
        <v>9101</v>
      </c>
    </row>
    <row r="690" spans="1:5" ht="12.75" hidden="1" customHeight="1" x14ac:dyDescent="0.2">
      <c r="A690" s="1">
        <v>61</v>
      </c>
      <c r="B690" s="1" t="s">
        <v>91</v>
      </c>
      <c r="E690" s="44">
        <v>9102</v>
      </c>
    </row>
    <row r="691" spans="1:5" ht="12.75" hidden="1" customHeight="1" x14ac:dyDescent="0.2">
      <c r="A691" s="1">
        <v>65</v>
      </c>
      <c r="B691" s="1" t="s">
        <v>4184</v>
      </c>
      <c r="E691" s="44">
        <v>9103</v>
      </c>
    </row>
    <row r="692" spans="1:5" ht="12.75" hidden="1" customHeight="1" x14ac:dyDescent="0.2">
      <c r="A692" s="1">
        <v>76</v>
      </c>
      <c r="B692" s="1" t="s">
        <v>201</v>
      </c>
      <c r="E692" s="44">
        <v>9104</v>
      </c>
    </row>
    <row r="693" spans="1:5" ht="12.75" hidden="1" customHeight="1" x14ac:dyDescent="0.2">
      <c r="A693" s="1">
        <v>77</v>
      </c>
      <c r="B693" s="1" t="s">
        <v>4185</v>
      </c>
      <c r="E693" s="44">
        <v>9200</v>
      </c>
    </row>
    <row r="694" spans="1:5" ht="12.75" hidden="1" customHeight="1" x14ac:dyDescent="0.2">
      <c r="A694" s="1">
        <v>80</v>
      </c>
      <c r="B694" s="1" t="s">
        <v>4186</v>
      </c>
      <c r="E694" s="44">
        <v>9311</v>
      </c>
    </row>
    <row r="695" spans="1:5" ht="12.75" hidden="1" customHeight="1" x14ac:dyDescent="0.2">
      <c r="A695" s="1">
        <v>86</v>
      </c>
      <c r="B695" s="1" t="s">
        <v>866</v>
      </c>
      <c r="E695" s="44">
        <v>9312</v>
      </c>
    </row>
    <row r="696" spans="1:5" ht="12.75" hidden="1" customHeight="1" x14ac:dyDescent="0.2">
      <c r="A696" s="1">
        <v>90</v>
      </c>
      <c r="B696" s="1" t="s">
        <v>40</v>
      </c>
      <c r="E696" s="44">
        <v>9313</v>
      </c>
    </row>
    <row r="697" spans="1:5" ht="12.75" hidden="1" customHeight="1" x14ac:dyDescent="0.2">
      <c r="A697" s="1">
        <v>95</v>
      </c>
      <c r="B697" s="1" t="s">
        <v>830</v>
      </c>
      <c r="E697" s="44">
        <v>9319</v>
      </c>
    </row>
    <row r="698" spans="1:5" ht="12.75" hidden="1" customHeight="1" x14ac:dyDescent="0.2">
      <c r="A698" s="1">
        <v>96</v>
      </c>
      <c r="B698" s="1" t="s">
        <v>4187</v>
      </c>
      <c r="E698" s="44">
        <v>9321</v>
      </c>
    </row>
    <row r="699" spans="1:5" ht="12.75" hidden="1" customHeight="1" x14ac:dyDescent="0.2">
      <c r="A699" s="1">
        <v>102</v>
      </c>
      <c r="B699" s="1" t="s">
        <v>4188</v>
      </c>
      <c r="E699" s="44">
        <v>9329</v>
      </c>
    </row>
    <row r="700" spans="1:5" ht="12.75" hidden="1" customHeight="1" x14ac:dyDescent="0.2">
      <c r="A700" s="1">
        <v>106</v>
      </c>
      <c r="B700" s="1" t="s">
        <v>424</v>
      </c>
      <c r="E700" s="44">
        <v>9411</v>
      </c>
    </row>
    <row r="701" spans="1:5" ht="12.75" hidden="1" customHeight="1" x14ac:dyDescent="0.2">
      <c r="A701" s="1">
        <v>110</v>
      </c>
      <c r="B701" s="1" t="s">
        <v>3655</v>
      </c>
      <c r="E701" s="44">
        <v>9412</v>
      </c>
    </row>
    <row r="702" spans="1:5" ht="12.75" hidden="1" customHeight="1" x14ac:dyDescent="0.2">
      <c r="A702" s="1">
        <v>120</v>
      </c>
      <c r="B702" s="1" t="s">
        <v>425</v>
      </c>
      <c r="E702" s="44">
        <v>9420</v>
      </c>
    </row>
    <row r="703" spans="1:5" ht="12.75" hidden="1" customHeight="1" x14ac:dyDescent="0.2">
      <c r="A703" s="1">
        <v>121</v>
      </c>
      <c r="B703" s="1" t="s">
        <v>3045</v>
      </c>
      <c r="E703" s="44">
        <v>9491</v>
      </c>
    </row>
    <row r="704" spans="1:5" ht="12.75" hidden="1" customHeight="1" x14ac:dyDescent="0.2">
      <c r="A704" s="1">
        <v>122</v>
      </c>
      <c r="B704" s="1" t="s">
        <v>920</v>
      </c>
      <c r="E704" s="44">
        <v>9492</v>
      </c>
    </row>
    <row r="705" spans="1:5" ht="12.75" hidden="1" customHeight="1" x14ac:dyDescent="0.2">
      <c r="A705" s="1">
        <v>123</v>
      </c>
      <c r="B705" s="1" t="s">
        <v>3046</v>
      </c>
      <c r="E705" s="44">
        <v>9499</v>
      </c>
    </row>
    <row r="706" spans="1:5" ht="12.75" hidden="1" customHeight="1" x14ac:dyDescent="0.2">
      <c r="A706" s="1">
        <v>160</v>
      </c>
      <c r="B706" s="1" t="s">
        <v>2294</v>
      </c>
      <c r="E706" s="44">
        <v>9511</v>
      </c>
    </row>
    <row r="707" spans="1:5" ht="12.75" hidden="1" customHeight="1" x14ac:dyDescent="0.2">
      <c r="A707" s="1">
        <v>185</v>
      </c>
      <c r="B707" s="1" t="s">
        <v>2987</v>
      </c>
      <c r="E707" s="44">
        <v>9512</v>
      </c>
    </row>
    <row r="708" spans="1:5" ht="12.75" hidden="1" customHeight="1" x14ac:dyDescent="0.2">
      <c r="A708" s="1">
        <v>196</v>
      </c>
      <c r="B708" s="1" t="s">
        <v>867</v>
      </c>
      <c r="E708" s="44">
        <v>9521</v>
      </c>
    </row>
    <row r="709" spans="1:5" ht="12.75" hidden="1" customHeight="1" x14ac:dyDescent="0.2">
      <c r="A709" s="1">
        <v>225</v>
      </c>
      <c r="B709" s="1" t="s">
        <v>391</v>
      </c>
      <c r="E709" s="44">
        <v>9522</v>
      </c>
    </row>
    <row r="710" spans="1:5" ht="12.75" hidden="1" customHeight="1" x14ac:dyDescent="0.2">
      <c r="A710" s="1">
        <v>240</v>
      </c>
      <c r="B710" s="1" t="s">
        <v>4144</v>
      </c>
      <c r="E710" s="44">
        <v>9523</v>
      </c>
    </row>
    <row r="711" spans="1:5" ht="12.75" hidden="1" customHeight="1" x14ac:dyDescent="0.2">
      <c r="A711" s="1">
        <v>241</v>
      </c>
      <c r="B711" s="1" t="s">
        <v>3047</v>
      </c>
      <c r="E711" s="44">
        <v>9524</v>
      </c>
    </row>
    <row r="712" spans="1:5" ht="12.75" hidden="1" customHeight="1" x14ac:dyDescent="0.2">
      <c r="A712" s="1">
        <v>242</v>
      </c>
      <c r="B712" s="1" t="s">
        <v>39</v>
      </c>
      <c r="E712" s="44">
        <v>9525</v>
      </c>
    </row>
    <row r="713" spans="1:5" ht="12.75" hidden="1" customHeight="1" x14ac:dyDescent="0.2">
      <c r="A713" s="1">
        <v>250</v>
      </c>
      <c r="B713" s="1" t="s">
        <v>1706</v>
      </c>
      <c r="E713" s="44">
        <v>9529</v>
      </c>
    </row>
    <row r="714" spans="1:5" ht="12.75" hidden="1" customHeight="1" x14ac:dyDescent="0.2">
      <c r="A714" s="1">
        <v>258</v>
      </c>
      <c r="B714" s="1" t="s">
        <v>868</v>
      </c>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idden="1" x14ac:dyDescent="0.2"/>
  </sheetData>
  <sheetProtection password="C79A" sheet="1" objects="1" scenarios="1"/>
  <mergeCells count="62">
    <mergeCell ref="B53:H53"/>
    <mergeCell ref="B52:H52"/>
    <mergeCell ref="B51:H51"/>
    <mergeCell ref="C22:K22"/>
    <mergeCell ref="H25:K25"/>
    <mergeCell ref="D24:F24"/>
    <mergeCell ref="J61:K61"/>
    <mergeCell ref="A43:A46"/>
    <mergeCell ref="A56:A59"/>
    <mergeCell ref="B46:H46"/>
    <mergeCell ref="B56:H56"/>
    <mergeCell ref="B45:H45"/>
    <mergeCell ref="B44:H44"/>
    <mergeCell ref="B54:H54"/>
    <mergeCell ref="B55:H55"/>
    <mergeCell ref="A52:A55"/>
    <mergeCell ref="B47:H47"/>
    <mergeCell ref="B48:H48"/>
    <mergeCell ref="B49:H49"/>
    <mergeCell ref="A4:K4"/>
    <mergeCell ref="C12:G12"/>
    <mergeCell ref="D6:E6"/>
    <mergeCell ref="A63:D63"/>
    <mergeCell ref="H63:K63"/>
    <mergeCell ref="B10:I10"/>
    <mergeCell ref="C16:K16"/>
    <mergeCell ref="B40:H40"/>
    <mergeCell ref="B57:H57"/>
    <mergeCell ref="B41:H41"/>
    <mergeCell ref="B42:H42"/>
    <mergeCell ref="B43:H43"/>
    <mergeCell ref="B39:H39"/>
    <mergeCell ref="B14:G14"/>
    <mergeCell ref="B58:H58"/>
    <mergeCell ref="B59:H59"/>
    <mergeCell ref="C25:D25"/>
    <mergeCell ref="C29:D29"/>
    <mergeCell ref="H35:K35"/>
    <mergeCell ref="A39:A42"/>
    <mergeCell ref="A47:A51"/>
    <mergeCell ref="A25:A33"/>
    <mergeCell ref="B50:H50"/>
    <mergeCell ref="H27:I27"/>
    <mergeCell ref="B38:H38"/>
    <mergeCell ref="H31:K31"/>
    <mergeCell ref="C33:D33"/>
    <mergeCell ref="H33:K33"/>
    <mergeCell ref="H29:K29"/>
    <mergeCell ref="C31:D31"/>
    <mergeCell ref="C27:D27"/>
    <mergeCell ref="J1:K1"/>
    <mergeCell ref="G1:I1"/>
    <mergeCell ref="E1:F1"/>
    <mergeCell ref="C1:D1"/>
    <mergeCell ref="J2:K2"/>
    <mergeCell ref="A5:K5"/>
    <mergeCell ref="J6:K6"/>
    <mergeCell ref="J8:K8"/>
    <mergeCell ref="C18:K18"/>
    <mergeCell ref="C20:K20"/>
    <mergeCell ref="A1:B1"/>
    <mergeCell ref="C8:H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A2" sqref="A2:D2"/>
    </sheetView>
  </sheetViews>
  <sheetFormatPr defaultColWidth="0" defaultRowHeight="12" zeroHeight="1" x14ac:dyDescent="0.2"/>
  <cols>
    <col min="1" max="1" width="9" style="289" customWidth="1"/>
    <col min="2" max="2" width="70.7109375" style="289" customWidth="1"/>
    <col min="3" max="3" width="4.28515625" style="289" customWidth="1"/>
    <col min="4" max="5" width="14.7109375" style="289" customWidth="1"/>
    <col min="6" max="6" width="6.85546875" style="289" customWidth="1"/>
    <col min="7" max="7" width="0.85546875" style="305" customWidth="1"/>
    <col min="8" max="248" width="6.7109375" style="290" hidden="1" customWidth="1"/>
    <col min="249" max="16384" width="0" style="290" hidden="1"/>
  </cols>
  <sheetData>
    <row r="1" spans="1:7" s="18" customFormat="1" ht="20.100000000000001" customHeight="1" thickBot="1" x14ac:dyDescent="0.25">
      <c r="A1" s="424" t="s">
        <v>3644</v>
      </c>
      <c r="B1" s="425"/>
      <c r="C1" s="428" t="s">
        <v>2818</v>
      </c>
      <c r="D1" s="429"/>
      <c r="E1" s="429"/>
      <c r="F1" s="429"/>
    </row>
    <row r="2" spans="1:7" s="23" customFormat="1" ht="39.950000000000003" customHeight="1" thickBot="1" x14ac:dyDescent="0.25">
      <c r="A2" s="430" t="s">
        <v>1610</v>
      </c>
      <c r="B2" s="423"/>
      <c r="C2" s="423"/>
      <c r="D2" s="431"/>
      <c r="E2" s="426" t="s">
        <v>566</v>
      </c>
      <c r="F2" s="427"/>
    </row>
    <row r="3" spans="1:7" s="281" customFormat="1" ht="30" customHeight="1" x14ac:dyDescent="0.2">
      <c r="A3" s="422" t="str">
        <f>"za razdoblje "&amp;IF(RefStr!K10="","________________",TEXT(RefStr!K10,"d.mmmm yyyy.")&amp;" do "&amp;IF(RefStr!K12="","______________",TEXT(RefStr!K12,"d. mmmm yyyy.")))</f>
        <v>za razdoblje 1.siječanj 2019. do 31. prosinac 2019.</v>
      </c>
      <c r="B3" s="423"/>
      <c r="C3" s="423"/>
      <c r="D3" s="423"/>
      <c r="E3" s="55"/>
      <c r="F3" s="55"/>
    </row>
    <row r="4" spans="1:7" s="23" customFormat="1" ht="15" customHeight="1" x14ac:dyDescent="0.2">
      <c r="A4" s="36" t="s">
        <v>3515</v>
      </c>
      <c r="B4" s="417" t="str">
        <f>"RKP: "&amp;IF(RefStr!B6&lt;&gt;"",TEXT(INT(VALUE(RefStr!B6)),"00000"),"_____"&amp;",  "&amp;"MB: "&amp;IF(RefStr!B8&lt;&gt;"",TEXT(INT(VALUE(RefStr!B8)),"00000000"),"________")&amp;"  OIB: "&amp;IF(RefStr!K14&lt;&gt;"",RefStr!K14,"___________"))</f>
        <v>RKP: 07155</v>
      </c>
      <c r="C4" s="418"/>
      <c r="D4" s="418"/>
      <c r="E4" s="419">
        <f>SUM(Skriveni!G2:G976)</f>
        <v>66469019.10899999</v>
      </c>
      <c r="F4" s="420"/>
    </row>
    <row r="5" spans="1:7" s="23" customFormat="1" ht="15" customHeight="1" x14ac:dyDescent="0.2">
      <c r="B5" s="417" t="str">
        <f>"Naziv: "&amp;IF(RefStr!B10&lt;&gt;"",RefStr!B10,"_______________________________________")</f>
        <v xml:space="preserve">Naziv: DJEČJI DOM RUŽA PETROVIĆ </v>
      </c>
      <c r="C5" s="418"/>
      <c r="D5" s="418"/>
      <c r="E5" s="421" t="s">
        <v>2057</v>
      </c>
      <c r="F5" s="421"/>
    </row>
    <row r="6" spans="1:7" s="23" customFormat="1" ht="15" customHeight="1" x14ac:dyDescent="0.2">
      <c r="A6" s="24"/>
      <c r="B6" s="415" t="str">
        <f xml:space="preserve"> "Razina: " &amp; RefStr!B16 &amp; ", Razdjel: " &amp; TEXT(INT(VALUE(RefStr!B20)), "000")</f>
        <v>Razina: 11, Razdjel: 102</v>
      </c>
      <c r="C6" s="416"/>
      <c r="D6" s="416"/>
      <c r="E6" s="416"/>
      <c r="F6" s="416"/>
    </row>
    <row r="7" spans="1:7" s="23" customFormat="1" ht="15" customHeight="1" x14ac:dyDescent="0.2">
      <c r="A7" s="24"/>
      <c r="B7" s="415" t="str">
        <f>"Djelatnost: " &amp; RefStr!B18 &amp; " " &amp; RefStr!C18</f>
        <v>Djelatnost: 8790 Ostale djelatnosti socijalne skrbi sa smještajem</v>
      </c>
      <c r="C7" s="416"/>
      <c r="D7" s="416"/>
      <c r="E7" s="416"/>
      <c r="F7" s="416"/>
    </row>
    <row r="8" spans="1:7" s="23" customFormat="1" ht="14.25" customHeight="1" x14ac:dyDescent="0.2">
      <c r="A8" s="25"/>
      <c r="B8" s="25"/>
      <c r="C8" s="25"/>
      <c r="F8" s="284" t="s">
        <v>1825</v>
      </c>
    </row>
    <row r="9" spans="1:7" ht="45.95" customHeight="1" x14ac:dyDescent="0.2">
      <c r="A9" s="323" t="s">
        <v>38</v>
      </c>
      <c r="B9" s="324" t="s">
        <v>1268</v>
      </c>
      <c r="C9" s="324" t="s">
        <v>758</v>
      </c>
      <c r="D9" s="325" t="s">
        <v>1269</v>
      </c>
      <c r="E9" s="325" t="s">
        <v>3643</v>
      </c>
      <c r="F9" s="294" t="s">
        <v>356</v>
      </c>
      <c r="G9" s="290"/>
    </row>
    <row r="10" spans="1:7" x14ac:dyDescent="0.2">
      <c r="A10" s="326">
        <v>1</v>
      </c>
      <c r="B10" s="327">
        <v>2</v>
      </c>
      <c r="C10" s="328">
        <v>3</v>
      </c>
      <c r="D10" s="329">
        <v>4</v>
      </c>
      <c r="E10" s="329">
        <v>5</v>
      </c>
      <c r="F10" s="330">
        <v>6</v>
      </c>
      <c r="G10" s="290"/>
    </row>
    <row r="11" spans="1:7" s="8" customFormat="1" ht="15" customHeight="1" x14ac:dyDescent="0.2">
      <c r="A11" s="433" t="s">
        <v>605</v>
      </c>
      <c r="B11" s="434"/>
      <c r="C11" s="346"/>
      <c r="D11" s="141"/>
      <c r="E11" s="141"/>
      <c r="F11" s="142"/>
    </row>
    <row r="12" spans="1:7" s="8" customFormat="1" x14ac:dyDescent="0.2">
      <c r="A12" s="143">
        <v>6</v>
      </c>
      <c r="B12" s="144" t="s">
        <v>606</v>
      </c>
      <c r="C12" s="343">
        <v>1</v>
      </c>
      <c r="D12" s="145">
        <f>D13+D50+D56+D85+D116+D134+D141+D147</f>
        <v>3909837</v>
      </c>
      <c r="E12" s="145">
        <f>E13+E50+E56+E85+E116+E134+E141+E147</f>
        <v>4542655</v>
      </c>
      <c r="F12" s="146">
        <f>IF(D12&lt;&gt;0,IF(E12/D12&gt;=100,"&gt;&gt;100",E12/D12*100),"-")</f>
        <v>116.18527831211378</v>
      </c>
    </row>
    <row r="13" spans="1:7" s="8" customFormat="1" x14ac:dyDescent="0.2">
      <c r="A13" s="143">
        <v>61</v>
      </c>
      <c r="B13" s="144" t="s">
        <v>2991</v>
      </c>
      <c r="C13" s="343">
        <v>2</v>
      </c>
      <c r="D13" s="145">
        <f>D14+D23+D29+D35+D43+D46</f>
        <v>0</v>
      </c>
      <c r="E13" s="145">
        <f>E14+E23+E29+E35+E43+E46</f>
        <v>0</v>
      </c>
      <c r="F13" s="146" t="str">
        <f>IF(D13&lt;&gt;0,IF(E13/D13&gt;=100,"&gt;&gt;100",E13/D13*100),"-")</f>
        <v>-</v>
      </c>
    </row>
    <row r="14" spans="1:7" s="8" customFormat="1" x14ac:dyDescent="0.2">
      <c r="A14" s="143">
        <v>611</v>
      </c>
      <c r="B14" s="144" t="s">
        <v>1174</v>
      </c>
      <c r="C14" s="343">
        <v>3</v>
      </c>
      <c r="D14" s="145">
        <f>SUM(D15:D20)-D21-D22</f>
        <v>0</v>
      </c>
      <c r="E14" s="145">
        <f>SUM(E15:E20)-E21-E22</f>
        <v>0</v>
      </c>
      <c r="F14" s="146" t="str">
        <f t="shared" ref="F14:F77" si="0">IF(D14&lt;&gt;0,IF(E14/D14&gt;=100,"&gt;&gt;100",E14/D14*100),"-")</f>
        <v>-</v>
      </c>
    </row>
    <row r="15" spans="1:7" s="8" customFormat="1" x14ac:dyDescent="0.2">
      <c r="A15" s="143">
        <v>6111</v>
      </c>
      <c r="B15" s="144" t="s">
        <v>3236</v>
      </c>
      <c r="C15" s="343">
        <v>4</v>
      </c>
      <c r="D15" s="147">
        <v>0</v>
      </c>
      <c r="E15" s="147">
        <v>0</v>
      </c>
      <c r="F15" s="146" t="str">
        <f t="shared" si="0"/>
        <v>-</v>
      </c>
    </row>
    <row r="16" spans="1:7" s="8" customFormat="1" x14ac:dyDescent="0.2">
      <c r="A16" s="143">
        <v>6112</v>
      </c>
      <c r="B16" s="144" t="s">
        <v>418</v>
      </c>
      <c r="C16" s="343">
        <v>5</v>
      </c>
      <c r="D16" s="147">
        <v>0</v>
      </c>
      <c r="E16" s="147">
        <v>0</v>
      </c>
      <c r="F16" s="146" t="str">
        <f t="shared" si="0"/>
        <v>-</v>
      </c>
    </row>
    <row r="17" spans="1:6" s="8" customFormat="1" x14ac:dyDescent="0.2">
      <c r="A17" s="143">
        <v>6113</v>
      </c>
      <c r="B17" s="144" t="s">
        <v>1173</v>
      </c>
      <c r="C17" s="343">
        <v>6</v>
      </c>
      <c r="D17" s="147">
        <v>0</v>
      </c>
      <c r="E17" s="147">
        <v>0</v>
      </c>
      <c r="F17" s="146" t="str">
        <f t="shared" si="0"/>
        <v>-</v>
      </c>
    </row>
    <row r="18" spans="1:6" s="8" customFormat="1" x14ac:dyDescent="0.2">
      <c r="A18" s="143">
        <v>6114</v>
      </c>
      <c r="B18" s="144" t="s">
        <v>467</v>
      </c>
      <c r="C18" s="343">
        <v>7</v>
      </c>
      <c r="D18" s="147">
        <v>0</v>
      </c>
      <c r="E18" s="147">
        <v>0</v>
      </c>
      <c r="F18" s="146" t="str">
        <f t="shared" si="0"/>
        <v>-</v>
      </c>
    </row>
    <row r="19" spans="1:6" s="8" customFormat="1" x14ac:dyDescent="0.2">
      <c r="A19" s="143">
        <v>6115</v>
      </c>
      <c r="B19" s="144" t="s">
        <v>468</v>
      </c>
      <c r="C19" s="343">
        <v>8</v>
      </c>
      <c r="D19" s="147">
        <v>0</v>
      </c>
      <c r="E19" s="147">
        <v>0</v>
      </c>
      <c r="F19" s="146" t="str">
        <f t="shared" si="0"/>
        <v>-</v>
      </c>
    </row>
    <row r="20" spans="1:6" s="8" customFormat="1" x14ac:dyDescent="0.2">
      <c r="A20" s="143">
        <v>6116</v>
      </c>
      <c r="B20" s="144" t="s">
        <v>469</v>
      </c>
      <c r="C20" s="343">
        <v>9</v>
      </c>
      <c r="D20" s="147">
        <v>0</v>
      </c>
      <c r="E20" s="147">
        <v>0</v>
      </c>
      <c r="F20" s="146" t="str">
        <f t="shared" si="0"/>
        <v>-</v>
      </c>
    </row>
    <row r="21" spans="1:6" s="8" customFormat="1" x14ac:dyDescent="0.2">
      <c r="A21" s="143">
        <v>6117</v>
      </c>
      <c r="B21" s="144" t="s">
        <v>470</v>
      </c>
      <c r="C21" s="343">
        <v>10</v>
      </c>
      <c r="D21" s="147">
        <v>0</v>
      </c>
      <c r="E21" s="147">
        <v>0</v>
      </c>
      <c r="F21" s="146" t="str">
        <f t="shared" si="0"/>
        <v>-</v>
      </c>
    </row>
    <row r="22" spans="1:6" s="8" customFormat="1" x14ac:dyDescent="0.2">
      <c r="A22" s="143">
        <v>6119</v>
      </c>
      <c r="B22" s="144" t="s">
        <v>2205</v>
      </c>
      <c r="C22" s="343">
        <v>11</v>
      </c>
      <c r="D22" s="147">
        <v>0</v>
      </c>
      <c r="E22" s="147">
        <v>0</v>
      </c>
      <c r="F22" s="146" t="str">
        <f t="shared" si="0"/>
        <v>-</v>
      </c>
    </row>
    <row r="23" spans="1:6" s="8" customFormat="1" x14ac:dyDescent="0.2">
      <c r="A23" s="143">
        <v>612</v>
      </c>
      <c r="B23" s="144" t="s">
        <v>914</v>
      </c>
      <c r="C23" s="343">
        <v>12</v>
      </c>
      <c r="D23" s="145">
        <f>SUM(D24:D27)-D28</f>
        <v>0</v>
      </c>
      <c r="E23" s="145">
        <f>SUM(E24:E27)-E28</f>
        <v>0</v>
      </c>
      <c r="F23" s="148" t="str">
        <f t="shared" si="0"/>
        <v>-</v>
      </c>
    </row>
    <row r="24" spans="1:6" s="8" customFormat="1" x14ac:dyDescent="0.2">
      <c r="A24" s="143">
        <v>6121</v>
      </c>
      <c r="B24" s="144" t="s">
        <v>471</v>
      </c>
      <c r="C24" s="343">
        <v>13</v>
      </c>
      <c r="D24" s="147">
        <v>0</v>
      </c>
      <c r="E24" s="147">
        <v>0</v>
      </c>
      <c r="F24" s="146" t="str">
        <f t="shared" si="0"/>
        <v>-</v>
      </c>
    </row>
    <row r="25" spans="1:6" s="8" customFormat="1" x14ac:dyDescent="0.2">
      <c r="A25" s="143">
        <v>6122</v>
      </c>
      <c r="B25" s="144" t="s">
        <v>472</v>
      </c>
      <c r="C25" s="343">
        <v>14</v>
      </c>
      <c r="D25" s="147">
        <v>0</v>
      </c>
      <c r="E25" s="147">
        <v>0</v>
      </c>
      <c r="F25" s="146" t="str">
        <f t="shared" si="0"/>
        <v>-</v>
      </c>
    </row>
    <row r="26" spans="1:6" s="8" customFormat="1" x14ac:dyDescent="0.2">
      <c r="A26" s="143">
        <v>6123</v>
      </c>
      <c r="B26" s="149" t="s">
        <v>473</v>
      </c>
      <c r="C26" s="343">
        <v>15</v>
      </c>
      <c r="D26" s="147">
        <v>0</v>
      </c>
      <c r="E26" s="147">
        <v>0</v>
      </c>
      <c r="F26" s="146" t="str">
        <f t="shared" si="0"/>
        <v>-</v>
      </c>
    </row>
    <row r="27" spans="1:6" s="8" customFormat="1" x14ac:dyDescent="0.2">
      <c r="A27" s="143">
        <v>6124</v>
      </c>
      <c r="B27" s="144" t="s">
        <v>3540</v>
      </c>
      <c r="C27" s="343">
        <v>16</v>
      </c>
      <c r="D27" s="147">
        <v>0</v>
      </c>
      <c r="E27" s="147">
        <v>0</v>
      </c>
      <c r="F27" s="146" t="str">
        <f t="shared" si="0"/>
        <v>-</v>
      </c>
    </row>
    <row r="28" spans="1:6" s="8" customFormat="1" x14ac:dyDescent="0.2">
      <c r="A28" s="143">
        <v>6125</v>
      </c>
      <c r="B28" s="144" t="s">
        <v>3541</v>
      </c>
      <c r="C28" s="343">
        <v>17</v>
      </c>
      <c r="D28" s="147">
        <v>0</v>
      </c>
      <c r="E28" s="147">
        <v>0</v>
      </c>
      <c r="F28" s="146" t="str">
        <f t="shared" si="0"/>
        <v>-</v>
      </c>
    </row>
    <row r="29" spans="1:6" s="8" customFormat="1" x14ac:dyDescent="0.2">
      <c r="A29" s="143">
        <v>613</v>
      </c>
      <c r="B29" s="144" t="s">
        <v>742</v>
      </c>
      <c r="C29" s="343">
        <v>18</v>
      </c>
      <c r="D29" s="145">
        <f>SUM(D30:D34)</f>
        <v>0</v>
      </c>
      <c r="E29" s="145">
        <f>SUM(E30:E34)</f>
        <v>0</v>
      </c>
      <c r="F29" s="148" t="str">
        <f t="shared" si="0"/>
        <v>-</v>
      </c>
    </row>
    <row r="30" spans="1:6" s="8" customFormat="1" x14ac:dyDescent="0.2">
      <c r="A30" s="143">
        <v>6131</v>
      </c>
      <c r="B30" s="144" t="s">
        <v>3542</v>
      </c>
      <c r="C30" s="343">
        <v>19</v>
      </c>
      <c r="D30" s="147">
        <v>0</v>
      </c>
      <c r="E30" s="147">
        <v>0</v>
      </c>
      <c r="F30" s="146" t="str">
        <f t="shared" si="0"/>
        <v>-</v>
      </c>
    </row>
    <row r="31" spans="1:6" s="8" customFormat="1" x14ac:dyDescent="0.2">
      <c r="A31" s="143">
        <v>6132</v>
      </c>
      <c r="B31" s="144" t="s">
        <v>3543</v>
      </c>
      <c r="C31" s="343">
        <v>20</v>
      </c>
      <c r="D31" s="147">
        <v>0</v>
      </c>
      <c r="E31" s="147">
        <v>0</v>
      </c>
      <c r="F31" s="146" t="str">
        <f t="shared" si="0"/>
        <v>-</v>
      </c>
    </row>
    <row r="32" spans="1:6" s="8" customFormat="1" x14ac:dyDescent="0.2">
      <c r="A32" s="143">
        <v>6133</v>
      </c>
      <c r="B32" s="144" t="s">
        <v>349</v>
      </c>
      <c r="C32" s="343">
        <v>21</v>
      </c>
      <c r="D32" s="147">
        <v>0</v>
      </c>
      <c r="E32" s="147">
        <v>0</v>
      </c>
      <c r="F32" s="146" t="str">
        <f t="shared" si="0"/>
        <v>-</v>
      </c>
    </row>
    <row r="33" spans="1:6" s="8" customFormat="1" x14ac:dyDescent="0.2">
      <c r="A33" s="143">
        <v>6134</v>
      </c>
      <c r="B33" s="144" t="s">
        <v>2206</v>
      </c>
      <c r="C33" s="343">
        <v>22</v>
      </c>
      <c r="D33" s="147">
        <v>0</v>
      </c>
      <c r="E33" s="147">
        <v>0</v>
      </c>
      <c r="F33" s="146" t="str">
        <f t="shared" si="0"/>
        <v>-</v>
      </c>
    </row>
    <row r="34" spans="1:6" s="8" customFormat="1" x14ac:dyDescent="0.2">
      <c r="A34" s="143">
        <v>6135</v>
      </c>
      <c r="B34" s="144" t="s">
        <v>2207</v>
      </c>
      <c r="C34" s="343">
        <v>23</v>
      </c>
      <c r="D34" s="147">
        <v>0</v>
      </c>
      <c r="E34" s="147">
        <v>0</v>
      </c>
      <c r="F34" s="146" t="str">
        <f t="shared" si="0"/>
        <v>-</v>
      </c>
    </row>
    <row r="35" spans="1:6" s="8" customFormat="1" x14ac:dyDescent="0.2">
      <c r="A35" s="143">
        <v>614</v>
      </c>
      <c r="B35" s="144" t="s">
        <v>2208</v>
      </c>
      <c r="C35" s="343">
        <v>24</v>
      </c>
      <c r="D35" s="145">
        <f>SUM(D36:D42)</f>
        <v>0</v>
      </c>
      <c r="E35" s="145">
        <f>SUM(E36:E42)</f>
        <v>0</v>
      </c>
      <c r="F35" s="148" t="str">
        <f t="shared" si="0"/>
        <v>-</v>
      </c>
    </row>
    <row r="36" spans="1:6" s="8" customFormat="1" x14ac:dyDescent="0.2">
      <c r="A36" s="143">
        <v>6141</v>
      </c>
      <c r="B36" s="144" t="s">
        <v>1292</v>
      </c>
      <c r="C36" s="343">
        <v>25</v>
      </c>
      <c r="D36" s="147">
        <v>0</v>
      </c>
      <c r="E36" s="147">
        <v>0</v>
      </c>
      <c r="F36" s="146" t="str">
        <f t="shared" si="0"/>
        <v>-</v>
      </c>
    </row>
    <row r="37" spans="1:6" s="8" customFormat="1" x14ac:dyDescent="0.2">
      <c r="A37" s="143">
        <v>6142</v>
      </c>
      <c r="B37" s="144" t="s">
        <v>1293</v>
      </c>
      <c r="C37" s="343">
        <v>26</v>
      </c>
      <c r="D37" s="147">
        <v>0</v>
      </c>
      <c r="E37" s="147">
        <v>0</v>
      </c>
      <c r="F37" s="146" t="str">
        <f t="shared" si="0"/>
        <v>-</v>
      </c>
    </row>
    <row r="38" spans="1:6" s="8" customFormat="1" x14ac:dyDescent="0.2">
      <c r="A38" s="143">
        <v>6143</v>
      </c>
      <c r="B38" s="144" t="s">
        <v>2209</v>
      </c>
      <c r="C38" s="343">
        <v>27</v>
      </c>
      <c r="D38" s="147">
        <v>0</v>
      </c>
      <c r="E38" s="147">
        <v>0</v>
      </c>
      <c r="F38" s="146" t="str">
        <f t="shared" si="0"/>
        <v>-</v>
      </c>
    </row>
    <row r="39" spans="1:6" s="8" customFormat="1" x14ac:dyDescent="0.2">
      <c r="A39" s="143">
        <v>6145</v>
      </c>
      <c r="B39" s="144" t="s">
        <v>2210</v>
      </c>
      <c r="C39" s="343">
        <v>28</v>
      </c>
      <c r="D39" s="147">
        <v>0</v>
      </c>
      <c r="E39" s="147">
        <v>0</v>
      </c>
      <c r="F39" s="146" t="str">
        <f t="shared" si="0"/>
        <v>-</v>
      </c>
    </row>
    <row r="40" spans="1:6" s="8" customFormat="1" x14ac:dyDescent="0.2">
      <c r="A40" s="143">
        <v>6146</v>
      </c>
      <c r="B40" s="144" t="s">
        <v>463</v>
      </c>
      <c r="C40" s="343">
        <v>29</v>
      </c>
      <c r="D40" s="147">
        <v>0</v>
      </c>
      <c r="E40" s="147">
        <v>0</v>
      </c>
      <c r="F40" s="146" t="str">
        <f t="shared" si="0"/>
        <v>-</v>
      </c>
    </row>
    <row r="41" spans="1:6" s="8" customFormat="1" x14ac:dyDescent="0.2">
      <c r="A41" s="143">
        <v>6147</v>
      </c>
      <c r="B41" s="144" t="s">
        <v>2211</v>
      </c>
      <c r="C41" s="343">
        <v>30</v>
      </c>
      <c r="D41" s="147">
        <v>0</v>
      </c>
      <c r="E41" s="147">
        <v>0</v>
      </c>
      <c r="F41" s="146" t="str">
        <f t="shared" si="0"/>
        <v>-</v>
      </c>
    </row>
    <row r="42" spans="1:6" s="8" customFormat="1" x14ac:dyDescent="0.2">
      <c r="A42" s="143">
        <v>6148</v>
      </c>
      <c r="B42" s="144" t="s">
        <v>2212</v>
      </c>
      <c r="C42" s="343">
        <v>31</v>
      </c>
      <c r="D42" s="147">
        <v>0</v>
      </c>
      <c r="E42" s="147">
        <v>0</v>
      </c>
      <c r="F42" s="146" t="str">
        <f t="shared" si="0"/>
        <v>-</v>
      </c>
    </row>
    <row r="43" spans="1:6" s="8" customFormat="1" x14ac:dyDescent="0.2">
      <c r="A43" s="143">
        <v>615</v>
      </c>
      <c r="B43" s="144" t="s">
        <v>697</v>
      </c>
      <c r="C43" s="343">
        <v>32</v>
      </c>
      <c r="D43" s="145">
        <f>SUM(D44:D45)</f>
        <v>0</v>
      </c>
      <c r="E43" s="145">
        <f>SUM(E44:E45)</f>
        <v>0</v>
      </c>
      <c r="F43" s="148" t="str">
        <f t="shared" si="0"/>
        <v>-</v>
      </c>
    </row>
    <row r="44" spans="1:6" s="8" customFormat="1" x14ac:dyDescent="0.2">
      <c r="A44" s="143">
        <v>6151</v>
      </c>
      <c r="B44" s="144" t="s">
        <v>464</v>
      </c>
      <c r="C44" s="343">
        <v>33</v>
      </c>
      <c r="D44" s="147">
        <v>0</v>
      </c>
      <c r="E44" s="147">
        <v>0</v>
      </c>
      <c r="F44" s="146" t="str">
        <f t="shared" si="0"/>
        <v>-</v>
      </c>
    </row>
    <row r="45" spans="1:6" s="8" customFormat="1" x14ac:dyDescent="0.2">
      <c r="A45" s="143">
        <v>6152</v>
      </c>
      <c r="B45" s="144" t="s">
        <v>465</v>
      </c>
      <c r="C45" s="343">
        <v>34</v>
      </c>
      <c r="D45" s="147">
        <v>0</v>
      </c>
      <c r="E45" s="147">
        <v>0</v>
      </c>
      <c r="F45" s="146" t="str">
        <f t="shared" si="0"/>
        <v>-</v>
      </c>
    </row>
    <row r="46" spans="1:6" s="8" customFormat="1" x14ac:dyDescent="0.2">
      <c r="A46" s="143">
        <v>616</v>
      </c>
      <c r="B46" s="144" t="s">
        <v>698</v>
      </c>
      <c r="C46" s="343">
        <v>35</v>
      </c>
      <c r="D46" s="145">
        <f>SUM(D47:D49)</f>
        <v>0</v>
      </c>
      <c r="E46" s="145">
        <f>SUM(E47:E49)</f>
        <v>0</v>
      </c>
      <c r="F46" s="148" t="str">
        <f t="shared" si="0"/>
        <v>-</v>
      </c>
    </row>
    <row r="47" spans="1:6" s="8" customFormat="1" x14ac:dyDescent="0.2">
      <c r="A47" s="143">
        <v>6161</v>
      </c>
      <c r="B47" s="144" t="s">
        <v>466</v>
      </c>
      <c r="C47" s="343">
        <v>36</v>
      </c>
      <c r="D47" s="147">
        <v>0</v>
      </c>
      <c r="E47" s="147">
        <v>0</v>
      </c>
      <c r="F47" s="146" t="str">
        <f t="shared" si="0"/>
        <v>-</v>
      </c>
    </row>
    <row r="48" spans="1:6" s="8" customFormat="1" x14ac:dyDescent="0.2">
      <c r="A48" s="143">
        <v>6162</v>
      </c>
      <c r="B48" s="144" t="s">
        <v>2810</v>
      </c>
      <c r="C48" s="343">
        <v>37</v>
      </c>
      <c r="D48" s="147">
        <v>0</v>
      </c>
      <c r="E48" s="147">
        <v>0</v>
      </c>
      <c r="F48" s="146" t="str">
        <f t="shared" si="0"/>
        <v>-</v>
      </c>
    </row>
    <row r="49" spans="1:6" s="8" customFormat="1" x14ac:dyDescent="0.2">
      <c r="A49" s="143">
        <v>6163</v>
      </c>
      <c r="B49" s="144" t="s">
        <v>423</v>
      </c>
      <c r="C49" s="343">
        <v>38</v>
      </c>
      <c r="D49" s="147">
        <v>0</v>
      </c>
      <c r="E49" s="147">
        <v>0</v>
      </c>
      <c r="F49" s="146" t="str">
        <f t="shared" si="0"/>
        <v>-</v>
      </c>
    </row>
    <row r="50" spans="1:6" s="8" customFormat="1" x14ac:dyDescent="0.2">
      <c r="A50" s="143">
        <v>62</v>
      </c>
      <c r="B50" s="144" t="s">
        <v>607</v>
      </c>
      <c r="C50" s="343">
        <v>39</v>
      </c>
      <c r="D50" s="145">
        <f>D51+D54+D55</f>
        <v>0</v>
      </c>
      <c r="E50" s="145">
        <f>E51+E54+E55</f>
        <v>0</v>
      </c>
      <c r="F50" s="148" t="str">
        <f t="shared" si="0"/>
        <v>-</v>
      </c>
    </row>
    <row r="51" spans="1:6" s="8" customFormat="1" x14ac:dyDescent="0.2">
      <c r="A51" s="143">
        <v>621</v>
      </c>
      <c r="B51" s="144" t="s">
        <v>699</v>
      </c>
      <c r="C51" s="343">
        <v>40</v>
      </c>
      <c r="D51" s="145">
        <f>SUM(D52:D53)</f>
        <v>0</v>
      </c>
      <c r="E51" s="145">
        <f>SUM(E52:E53)</f>
        <v>0</v>
      </c>
      <c r="F51" s="148" t="str">
        <f t="shared" si="0"/>
        <v>-</v>
      </c>
    </row>
    <row r="52" spans="1:6" s="8" customFormat="1" x14ac:dyDescent="0.2">
      <c r="A52" s="143">
        <v>6211</v>
      </c>
      <c r="B52" s="144" t="s">
        <v>4171</v>
      </c>
      <c r="C52" s="343">
        <v>41</v>
      </c>
      <c r="D52" s="147">
        <v>0</v>
      </c>
      <c r="E52" s="147">
        <v>0</v>
      </c>
      <c r="F52" s="146" t="str">
        <f t="shared" si="0"/>
        <v>-</v>
      </c>
    </row>
    <row r="53" spans="1:6" s="8" customFormat="1" x14ac:dyDescent="0.2">
      <c r="A53" s="143">
        <v>6212</v>
      </c>
      <c r="B53" s="144" t="s">
        <v>203</v>
      </c>
      <c r="C53" s="343">
        <v>42</v>
      </c>
      <c r="D53" s="147">
        <v>0</v>
      </c>
      <c r="E53" s="147">
        <v>0</v>
      </c>
      <c r="F53" s="146" t="str">
        <f t="shared" si="0"/>
        <v>-</v>
      </c>
    </row>
    <row r="54" spans="1:6" s="8" customFormat="1" x14ac:dyDescent="0.2">
      <c r="A54" s="143">
        <v>622</v>
      </c>
      <c r="B54" s="144" t="s">
        <v>1828</v>
      </c>
      <c r="C54" s="343">
        <v>43</v>
      </c>
      <c r="D54" s="147">
        <v>0</v>
      </c>
      <c r="E54" s="147">
        <v>0</v>
      </c>
      <c r="F54" s="146" t="str">
        <f t="shared" si="0"/>
        <v>-</v>
      </c>
    </row>
    <row r="55" spans="1:6" s="8" customFormat="1" x14ac:dyDescent="0.2">
      <c r="A55" s="143">
        <v>623</v>
      </c>
      <c r="B55" s="144" t="s">
        <v>608</v>
      </c>
      <c r="C55" s="343">
        <v>44</v>
      </c>
      <c r="D55" s="147">
        <v>0</v>
      </c>
      <c r="E55" s="147">
        <v>0</v>
      </c>
      <c r="F55" s="146" t="str">
        <f t="shared" si="0"/>
        <v>-</v>
      </c>
    </row>
    <row r="56" spans="1:6" s="8" customFormat="1" ht="24" x14ac:dyDescent="0.2">
      <c r="A56" s="143">
        <v>63</v>
      </c>
      <c r="B56" s="144" t="s">
        <v>609</v>
      </c>
      <c r="C56" s="343">
        <v>45</v>
      </c>
      <c r="D56" s="145">
        <f>D57+D60+D65+D68+D71+D74+D77+D80</f>
        <v>4234</v>
      </c>
      <c r="E56" s="145">
        <f>E57+E60+E65+E68+E71+E74+E77+E80</f>
        <v>69375</v>
      </c>
      <c r="F56" s="148">
        <f t="shared" si="0"/>
        <v>1638.5214926783185</v>
      </c>
    </row>
    <row r="57" spans="1:6" s="8" customFormat="1" x14ac:dyDescent="0.2">
      <c r="A57" s="143">
        <v>631</v>
      </c>
      <c r="B57" s="144" t="s">
        <v>610</v>
      </c>
      <c r="C57" s="343">
        <v>46</v>
      </c>
      <c r="D57" s="145">
        <f>D58+D59</f>
        <v>0</v>
      </c>
      <c r="E57" s="145">
        <f>E58+E59</f>
        <v>0</v>
      </c>
      <c r="F57" s="148" t="str">
        <f t="shared" si="0"/>
        <v>-</v>
      </c>
    </row>
    <row r="58" spans="1:6" s="8" customFormat="1" x14ac:dyDescent="0.2">
      <c r="A58" s="143">
        <v>6311</v>
      </c>
      <c r="B58" s="144" t="s">
        <v>525</v>
      </c>
      <c r="C58" s="343">
        <v>47</v>
      </c>
      <c r="D58" s="147">
        <v>0</v>
      </c>
      <c r="E58" s="147">
        <v>0</v>
      </c>
      <c r="F58" s="146" t="str">
        <f t="shared" si="0"/>
        <v>-</v>
      </c>
    </row>
    <row r="59" spans="1:6" s="8" customFormat="1" x14ac:dyDescent="0.2">
      <c r="A59" s="143">
        <v>6312</v>
      </c>
      <c r="B59" s="144" t="s">
        <v>526</v>
      </c>
      <c r="C59" s="343">
        <v>48</v>
      </c>
      <c r="D59" s="147">
        <v>0</v>
      </c>
      <c r="E59" s="147">
        <v>0</v>
      </c>
      <c r="F59" s="146" t="str">
        <f t="shared" si="0"/>
        <v>-</v>
      </c>
    </row>
    <row r="60" spans="1:6" s="8" customFormat="1" x14ac:dyDescent="0.2">
      <c r="A60" s="143">
        <v>632</v>
      </c>
      <c r="B60" s="144" t="s">
        <v>611</v>
      </c>
      <c r="C60" s="343">
        <v>49</v>
      </c>
      <c r="D60" s="145">
        <f>SUM(D61:D64)</f>
        <v>0</v>
      </c>
      <c r="E60" s="145">
        <f>SUM(E61:E64)</f>
        <v>0</v>
      </c>
      <c r="F60" s="148" t="str">
        <f t="shared" si="0"/>
        <v>-</v>
      </c>
    </row>
    <row r="61" spans="1:6" s="8" customFormat="1" x14ac:dyDescent="0.2">
      <c r="A61" s="143">
        <v>6321</v>
      </c>
      <c r="B61" s="144" t="s">
        <v>4045</v>
      </c>
      <c r="C61" s="343">
        <v>50</v>
      </c>
      <c r="D61" s="147">
        <v>0</v>
      </c>
      <c r="E61" s="147">
        <v>0</v>
      </c>
      <c r="F61" s="146" t="str">
        <f t="shared" si="0"/>
        <v>-</v>
      </c>
    </row>
    <row r="62" spans="1:6" s="8" customFormat="1" x14ac:dyDescent="0.2">
      <c r="A62" s="143">
        <v>6322</v>
      </c>
      <c r="B62" s="144" t="s">
        <v>4046</v>
      </c>
      <c r="C62" s="343">
        <v>51</v>
      </c>
      <c r="D62" s="147">
        <v>0</v>
      </c>
      <c r="E62" s="147">
        <v>0</v>
      </c>
      <c r="F62" s="146" t="str">
        <f t="shared" si="0"/>
        <v>-</v>
      </c>
    </row>
    <row r="63" spans="1:6" s="8" customFormat="1" x14ac:dyDescent="0.2">
      <c r="A63" s="143">
        <v>6323</v>
      </c>
      <c r="B63" s="144" t="s">
        <v>2706</v>
      </c>
      <c r="C63" s="343">
        <v>52</v>
      </c>
      <c r="D63" s="147">
        <v>0</v>
      </c>
      <c r="E63" s="147">
        <v>0</v>
      </c>
      <c r="F63" s="146" t="str">
        <f t="shared" si="0"/>
        <v>-</v>
      </c>
    </row>
    <row r="64" spans="1:6" s="8" customFormat="1" x14ac:dyDescent="0.2">
      <c r="A64" s="143">
        <v>6324</v>
      </c>
      <c r="B64" s="144" t="s">
        <v>2707</v>
      </c>
      <c r="C64" s="343">
        <v>53</v>
      </c>
      <c r="D64" s="147">
        <v>0</v>
      </c>
      <c r="E64" s="147">
        <v>0</v>
      </c>
      <c r="F64" s="146" t="str">
        <f t="shared" si="0"/>
        <v>-</v>
      </c>
    </row>
    <row r="65" spans="1:6" s="8" customFormat="1" x14ac:dyDescent="0.2">
      <c r="A65" s="143">
        <v>633</v>
      </c>
      <c r="B65" s="144" t="s">
        <v>612</v>
      </c>
      <c r="C65" s="343">
        <v>54</v>
      </c>
      <c r="D65" s="145">
        <f>SUM(D66:D67)</f>
        <v>0</v>
      </c>
      <c r="E65" s="145">
        <f>SUM(E66:E67)</f>
        <v>0</v>
      </c>
      <c r="F65" s="148" t="str">
        <f t="shared" si="0"/>
        <v>-</v>
      </c>
    </row>
    <row r="66" spans="1:6" s="8" customFormat="1" x14ac:dyDescent="0.2">
      <c r="A66" s="143">
        <v>6331</v>
      </c>
      <c r="B66" s="144" t="s">
        <v>3130</v>
      </c>
      <c r="C66" s="343">
        <v>55</v>
      </c>
      <c r="D66" s="147">
        <v>0</v>
      </c>
      <c r="E66" s="147">
        <v>0</v>
      </c>
      <c r="F66" s="146" t="str">
        <f t="shared" si="0"/>
        <v>-</v>
      </c>
    </row>
    <row r="67" spans="1:6" s="8" customFormat="1" x14ac:dyDescent="0.2">
      <c r="A67" s="143">
        <v>6332</v>
      </c>
      <c r="B67" s="144" t="s">
        <v>3131</v>
      </c>
      <c r="C67" s="343">
        <v>56</v>
      </c>
      <c r="D67" s="147">
        <v>0</v>
      </c>
      <c r="E67" s="147">
        <v>0</v>
      </c>
      <c r="F67" s="146" t="str">
        <f t="shared" si="0"/>
        <v>-</v>
      </c>
    </row>
    <row r="68" spans="1:6" s="8" customFormat="1" x14ac:dyDescent="0.2">
      <c r="A68" s="143">
        <v>634</v>
      </c>
      <c r="B68" s="144" t="s">
        <v>613</v>
      </c>
      <c r="C68" s="343">
        <v>57</v>
      </c>
      <c r="D68" s="145">
        <f>SUM(D69:D70)</f>
        <v>0</v>
      </c>
      <c r="E68" s="145">
        <f>SUM(E69:E70)</f>
        <v>0</v>
      </c>
      <c r="F68" s="148" t="str">
        <f t="shared" si="0"/>
        <v>-</v>
      </c>
    </row>
    <row r="69" spans="1:6" s="8" customFormat="1" x14ac:dyDescent="0.2">
      <c r="A69" s="143">
        <v>6341</v>
      </c>
      <c r="B69" s="144" t="s">
        <v>3132</v>
      </c>
      <c r="C69" s="343">
        <v>58</v>
      </c>
      <c r="D69" s="147">
        <v>0</v>
      </c>
      <c r="E69" s="147">
        <v>0</v>
      </c>
      <c r="F69" s="146" t="str">
        <f t="shared" si="0"/>
        <v>-</v>
      </c>
    </row>
    <row r="70" spans="1:6" s="8" customFormat="1" x14ac:dyDescent="0.2">
      <c r="A70" s="143">
        <v>6342</v>
      </c>
      <c r="B70" s="144" t="s">
        <v>2018</v>
      </c>
      <c r="C70" s="343">
        <v>59</v>
      </c>
      <c r="D70" s="147">
        <v>0</v>
      </c>
      <c r="E70" s="147">
        <v>0</v>
      </c>
      <c r="F70" s="146" t="str">
        <f t="shared" si="0"/>
        <v>-</v>
      </c>
    </row>
    <row r="71" spans="1:6" s="8" customFormat="1" x14ac:dyDescent="0.2">
      <c r="A71" s="143">
        <v>635</v>
      </c>
      <c r="B71" s="144" t="s">
        <v>614</v>
      </c>
      <c r="C71" s="343">
        <v>60</v>
      </c>
      <c r="D71" s="145">
        <f>SUM(D72:D73)</f>
        <v>0</v>
      </c>
      <c r="E71" s="145">
        <f>SUM(E72:E73)</f>
        <v>0</v>
      </c>
      <c r="F71" s="148" t="str">
        <f t="shared" si="0"/>
        <v>-</v>
      </c>
    </row>
    <row r="72" spans="1:6" s="8" customFormat="1" x14ac:dyDescent="0.2">
      <c r="A72" s="143">
        <v>6351</v>
      </c>
      <c r="B72" s="144" t="s">
        <v>4160</v>
      </c>
      <c r="C72" s="343">
        <v>61</v>
      </c>
      <c r="D72" s="147">
        <v>0</v>
      </c>
      <c r="E72" s="147">
        <v>0</v>
      </c>
      <c r="F72" s="146" t="str">
        <f t="shared" si="0"/>
        <v>-</v>
      </c>
    </row>
    <row r="73" spans="1:6" s="8" customFormat="1" x14ac:dyDescent="0.2">
      <c r="A73" s="143">
        <v>6352</v>
      </c>
      <c r="B73" s="144" t="s">
        <v>4161</v>
      </c>
      <c r="C73" s="343">
        <v>62</v>
      </c>
      <c r="D73" s="147">
        <v>0</v>
      </c>
      <c r="E73" s="147">
        <v>0</v>
      </c>
      <c r="F73" s="146" t="str">
        <f t="shared" si="0"/>
        <v>-</v>
      </c>
    </row>
    <row r="74" spans="1:6" s="8" customFormat="1" x14ac:dyDescent="0.2">
      <c r="A74" s="143" t="s">
        <v>2019</v>
      </c>
      <c r="B74" s="149" t="s">
        <v>615</v>
      </c>
      <c r="C74" s="343">
        <v>63</v>
      </c>
      <c r="D74" s="145">
        <f>SUM(D75:D76)</f>
        <v>0</v>
      </c>
      <c r="E74" s="145">
        <f>SUM(E75:E76)</f>
        <v>0</v>
      </c>
      <c r="F74" s="148" t="str">
        <f t="shared" si="0"/>
        <v>-</v>
      </c>
    </row>
    <row r="75" spans="1:6" s="8" customFormat="1" x14ac:dyDescent="0.2">
      <c r="A75" s="143" t="s">
        <v>2020</v>
      </c>
      <c r="B75" s="144" t="s">
        <v>3704</v>
      </c>
      <c r="C75" s="343">
        <v>64</v>
      </c>
      <c r="D75" s="147">
        <v>0</v>
      </c>
      <c r="E75" s="147">
        <v>0</v>
      </c>
      <c r="F75" s="146" t="str">
        <f t="shared" si="0"/>
        <v>-</v>
      </c>
    </row>
    <row r="76" spans="1:6" s="8" customFormat="1" x14ac:dyDescent="0.2">
      <c r="A76" s="143" t="s">
        <v>3705</v>
      </c>
      <c r="B76" s="144" t="s">
        <v>3706</v>
      </c>
      <c r="C76" s="343">
        <v>65</v>
      </c>
      <c r="D76" s="147">
        <v>0</v>
      </c>
      <c r="E76" s="147">
        <v>0</v>
      </c>
      <c r="F76" s="146" t="str">
        <f t="shared" si="0"/>
        <v>-</v>
      </c>
    </row>
    <row r="77" spans="1:6" s="8" customFormat="1" x14ac:dyDescent="0.2">
      <c r="A77" s="143" t="s">
        <v>3707</v>
      </c>
      <c r="B77" s="144" t="s">
        <v>616</v>
      </c>
      <c r="C77" s="343">
        <v>66</v>
      </c>
      <c r="D77" s="145">
        <f>SUM(D78:D79)</f>
        <v>0</v>
      </c>
      <c r="E77" s="145">
        <f>SUM(E78:E79)</f>
        <v>0</v>
      </c>
      <c r="F77" s="148" t="str">
        <f t="shared" si="0"/>
        <v>-</v>
      </c>
    </row>
    <row r="78" spans="1:6" s="8" customFormat="1" x14ac:dyDescent="0.2">
      <c r="A78" s="143" t="s">
        <v>3708</v>
      </c>
      <c r="B78" s="144" t="s">
        <v>617</v>
      </c>
      <c r="C78" s="343">
        <v>67</v>
      </c>
      <c r="D78" s="147">
        <v>0</v>
      </c>
      <c r="E78" s="147">
        <v>0</v>
      </c>
      <c r="F78" s="146" t="str">
        <f t="shared" ref="F78:F141" si="1">IF(D78&lt;&gt;0,IF(E78/D78&gt;=100,"&gt;&gt;100",E78/D78*100),"-")</f>
        <v>-</v>
      </c>
    </row>
    <row r="79" spans="1:6" s="8" customFormat="1" x14ac:dyDescent="0.2">
      <c r="A79" s="143" t="s">
        <v>3709</v>
      </c>
      <c r="B79" s="144" t="s">
        <v>618</v>
      </c>
      <c r="C79" s="343">
        <v>68</v>
      </c>
      <c r="D79" s="147">
        <v>0</v>
      </c>
      <c r="E79" s="147">
        <v>0</v>
      </c>
      <c r="F79" s="146" t="str">
        <f t="shared" si="1"/>
        <v>-</v>
      </c>
    </row>
    <row r="80" spans="1:6" s="8" customFormat="1" x14ac:dyDescent="0.2">
      <c r="A80" s="150" t="s">
        <v>619</v>
      </c>
      <c r="B80" s="151" t="s">
        <v>620</v>
      </c>
      <c r="C80" s="343">
        <v>69</v>
      </c>
      <c r="D80" s="145">
        <f>SUM(D81:D84)</f>
        <v>4234</v>
      </c>
      <c r="E80" s="145">
        <f>SUM(E81:E84)</f>
        <v>69375</v>
      </c>
      <c r="F80" s="148">
        <f t="shared" si="1"/>
        <v>1638.5214926783185</v>
      </c>
    </row>
    <row r="81" spans="1:6" s="8" customFormat="1" x14ac:dyDescent="0.2">
      <c r="A81" s="150">
        <v>6391</v>
      </c>
      <c r="B81" s="151" t="s">
        <v>621</v>
      </c>
      <c r="C81" s="343">
        <v>70</v>
      </c>
      <c r="D81" s="147">
        <v>4234</v>
      </c>
      <c r="E81" s="147">
        <v>69375</v>
      </c>
      <c r="F81" s="146">
        <f t="shared" si="1"/>
        <v>1638.5214926783185</v>
      </c>
    </row>
    <row r="82" spans="1:6" s="8" customFormat="1" x14ac:dyDescent="0.2">
      <c r="A82" s="150">
        <v>6392</v>
      </c>
      <c r="B82" s="151" t="s">
        <v>622</v>
      </c>
      <c r="C82" s="343">
        <v>71</v>
      </c>
      <c r="D82" s="147">
        <v>0</v>
      </c>
      <c r="E82" s="147">
        <v>0</v>
      </c>
      <c r="F82" s="146" t="str">
        <f t="shared" si="1"/>
        <v>-</v>
      </c>
    </row>
    <row r="83" spans="1:6" s="8" customFormat="1" ht="24" x14ac:dyDescent="0.2">
      <c r="A83" s="150">
        <v>6393</v>
      </c>
      <c r="B83" s="151" t="s">
        <v>623</v>
      </c>
      <c r="C83" s="343">
        <v>72</v>
      </c>
      <c r="D83" s="147">
        <v>0</v>
      </c>
      <c r="E83" s="147">
        <v>0</v>
      </c>
      <c r="F83" s="146" t="str">
        <f t="shared" si="1"/>
        <v>-</v>
      </c>
    </row>
    <row r="84" spans="1:6" s="8" customFormat="1" ht="24" x14ac:dyDescent="0.2">
      <c r="A84" s="150">
        <v>6394</v>
      </c>
      <c r="B84" s="151" t="s">
        <v>624</v>
      </c>
      <c r="C84" s="343">
        <v>73</v>
      </c>
      <c r="D84" s="147">
        <v>0</v>
      </c>
      <c r="E84" s="147">
        <v>0</v>
      </c>
      <c r="F84" s="146" t="str">
        <f t="shared" si="1"/>
        <v>-</v>
      </c>
    </row>
    <row r="85" spans="1:6" s="8" customFormat="1" x14ac:dyDescent="0.2">
      <c r="A85" s="143">
        <v>64</v>
      </c>
      <c r="B85" s="144" t="s">
        <v>625</v>
      </c>
      <c r="C85" s="343">
        <v>74</v>
      </c>
      <c r="D85" s="145">
        <f>D86+D94+D101+D109</f>
        <v>0</v>
      </c>
      <c r="E85" s="145">
        <f>E86+E94+E101+E109</f>
        <v>0</v>
      </c>
      <c r="F85" s="148" t="str">
        <f t="shared" si="1"/>
        <v>-</v>
      </c>
    </row>
    <row r="86" spans="1:6" s="8" customFormat="1" x14ac:dyDescent="0.2">
      <c r="A86" s="143">
        <v>641</v>
      </c>
      <c r="B86" s="144" t="s">
        <v>626</v>
      </c>
      <c r="C86" s="343">
        <v>75</v>
      </c>
      <c r="D86" s="145">
        <f>SUM(D87:D93)</f>
        <v>0</v>
      </c>
      <c r="E86" s="145">
        <f>SUM(E87:E93)</f>
        <v>0</v>
      </c>
      <c r="F86" s="148" t="str">
        <f t="shared" si="1"/>
        <v>-</v>
      </c>
    </row>
    <row r="87" spans="1:6" s="8" customFormat="1" x14ac:dyDescent="0.2">
      <c r="A87" s="143">
        <v>6412</v>
      </c>
      <c r="B87" s="144" t="s">
        <v>3869</v>
      </c>
      <c r="C87" s="343">
        <v>76</v>
      </c>
      <c r="D87" s="147">
        <v>0</v>
      </c>
      <c r="E87" s="147">
        <v>0</v>
      </c>
      <c r="F87" s="146" t="str">
        <f t="shared" si="1"/>
        <v>-</v>
      </c>
    </row>
    <row r="88" spans="1:6" s="8" customFormat="1" x14ac:dyDescent="0.2">
      <c r="A88" s="143">
        <v>6413</v>
      </c>
      <c r="B88" s="144" t="s">
        <v>4079</v>
      </c>
      <c r="C88" s="343">
        <v>77</v>
      </c>
      <c r="D88" s="147">
        <v>0</v>
      </c>
      <c r="E88" s="147">
        <v>0</v>
      </c>
      <c r="F88" s="146" t="str">
        <f t="shared" si="1"/>
        <v>-</v>
      </c>
    </row>
    <row r="89" spans="1:6" s="8" customFormat="1" x14ac:dyDescent="0.2">
      <c r="A89" s="143">
        <v>6414</v>
      </c>
      <c r="B89" s="144" t="s">
        <v>4080</v>
      </c>
      <c r="C89" s="343">
        <v>78</v>
      </c>
      <c r="D89" s="147">
        <v>0</v>
      </c>
      <c r="E89" s="147">
        <v>0</v>
      </c>
      <c r="F89" s="146" t="str">
        <f t="shared" si="1"/>
        <v>-</v>
      </c>
    </row>
    <row r="90" spans="1:6" s="8" customFormat="1" x14ac:dyDescent="0.2">
      <c r="A90" s="143">
        <v>6415</v>
      </c>
      <c r="B90" s="144" t="s">
        <v>4001</v>
      </c>
      <c r="C90" s="343">
        <v>79</v>
      </c>
      <c r="D90" s="147">
        <v>0</v>
      </c>
      <c r="E90" s="147">
        <v>0</v>
      </c>
      <c r="F90" s="146" t="str">
        <f t="shared" si="1"/>
        <v>-</v>
      </c>
    </row>
    <row r="91" spans="1:6" s="8" customFormat="1" x14ac:dyDescent="0.2">
      <c r="A91" s="143">
        <v>6416</v>
      </c>
      <c r="B91" s="144" t="s">
        <v>4081</v>
      </c>
      <c r="C91" s="343">
        <v>80</v>
      </c>
      <c r="D91" s="147">
        <v>0</v>
      </c>
      <c r="E91" s="147">
        <v>0</v>
      </c>
      <c r="F91" s="146" t="str">
        <f t="shared" si="1"/>
        <v>-</v>
      </c>
    </row>
    <row r="92" spans="1:6" s="8" customFormat="1" ht="24" x14ac:dyDescent="0.2">
      <c r="A92" s="143">
        <v>6417</v>
      </c>
      <c r="B92" s="144" t="s">
        <v>4002</v>
      </c>
      <c r="C92" s="343">
        <v>81</v>
      </c>
      <c r="D92" s="147">
        <v>0</v>
      </c>
      <c r="E92" s="147">
        <v>0</v>
      </c>
      <c r="F92" s="146" t="str">
        <f t="shared" si="1"/>
        <v>-</v>
      </c>
    </row>
    <row r="93" spans="1:6" s="8" customFormat="1" x14ac:dyDescent="0.2">
      <c r="A93" s="143">
        <v>6419</v>
      </c>
      <c r="B93" s="144" t="s">
        <v>3145</v>
      </c>
      <c r="C93" s="343">
        <v>82</v>
      </c>
      <c r="D93" s="147">
        <v>0</v>
      </c>
      <c r="E93" s="147">
        <v>0</v>
      </c>
      <c r="F93" s="146" t="str">
        <f t="shared" si="1"/>
        <v>-</v>
      </c>
    </row>
    <row r="94" spans="1:6" s="8" customFormat="1" x14ac:dyDescent="0.2">
      <c r="A94" s="143">
        <v>642</v>
      </c>
      <c r="B94" s="144" t="s">
        <v>350</v>
      </c>
      <c r="C94" s="343">
        <v>83</v>
      </c>
      <c r="D94" s="145">
        <f>SUM(D95:D100)</f>
        <v>0</v>
      </c>
      <c r="E94" s="145">
        <f>SUM(E95:E100)</f>
        <v>0</v>
      </c>
      <c r="F94" s="148" t="str">
        <f t="shared" si="1"/>
        <v>-</v>
      </c>
    </row>
    <row r="95" spans="1:6" s="8" customFormat="1" x14ac:dyDescent="0.2">
      <c r="A95" s="143">
        <v>6421</v>
      </c>
      <c r="B95" s="144" t="s">
        <v>3146</v>
      </c>
      <c r="C95" s="343">
        <v>84</v>
      </c>
      <c r="D95" s="147">
        <v>0</v>
      </c>
      <c r="E95" s="147">
        <v>0</v>
      </c>
      <c r="F95" s="146" t="str">
        <f t="shared" si="1"/>
        <v>-</v>
      </c>
    </row>
    <row r="96" spans="1:6" s="8" customFormat="1" x14ac:dyDescent="0.2">
      <c r="A96" s="143">
        <v>6422</v>
      </c>
      <c r="B96" s="144" t="s">
        <v>998</v>
      </c>
      <c r="C96" s="343">
        <v>85</v>
      </c>
      <c r="D96" s="147">
        <v>0</v>
      </c>
      <c r="E96" s="147">
        <v>0</v>
      </c>
      <c r="F96" s="146" t="str">
        <f t="shared" si="1"/>
        <v>-</v>
      </c>
    </row>
    <row r="97" spans="1:6" s="8" customFormat="1" x14ac:dyDescent="0.2">
      <c r="A97" s="143">
        <v>6423</v>
      </c>
      <c r="B97" s="144" t="s">
        <v>4003</v>
      </c>
      <c r="C97" s="343">
        <v>86</v>
      </c>
      <c r="D97" s="147">
        <v>0</v>
      </c>
      <c r="E97" s="147">
        <v>0</v>
      </c>
      <c r="F97" s="146" t="str">
        <f t="shared" si="1"/>
        <v>-</v>
      </c>
    </row>
    <row r="98" spans="1:6" s="8" customFormat="1" x14ac:dyDescent="0.2">
      <c r="A98" s="143">
        <v>6424</v>
      </c>
      <c r="B98" s="144" t="s">
        <v>1000</v>
      </c>
      <c r="C98" s="343">
        <v>87</v>
      </c>
      <c r="D98" s="147">
        <v>0</v>
      </c>
      <c r="E98" s="147">
        <v>0</v>
      </c>
      <c r="F98" s="146" t="str">
        <f t="shared" si="1"/>
        <v>-</v>
      </c>
    </row>
    <row r="99" spans="1:6" s="8" customFormat="1" x14ac:dyDescent="0.2">
      <c r="A99" s="143" t="s">
        <v>3710</v>
      </c>
      <c r="B99" s="144" t="s">
        <v>3711</v>
      </c>
      <c r="C99" s="343">
        <v>88</v>
      </c>
      <c r="D99" s="147">
        <v>0</v>
      </c>
      <c r="E99" s="147">
        <v>0</v>
      </c>
      <c r="F99" s="146" t="str">
        <f t="shared" si="1"/>
        <v>-</v>
      </c>
    </row>
    <row r="100" spans="1:6" s="8" customFormat="1" x14ac:dyDescent="0.2">
      <c r="A100" s="143">
        <v>6429</v>
      </c>
      <c r="B100" s="144" t="s">
        <v>999</v>
      </c>
      <c r="C100" s="343">
        <v>89</v>
      </c>
      <c r="D100" s="147">
        <v>0</v>
      </c>
      <c r="E100" s="147">
        <v>0</v>
      </c>
      <c r="F100" s="146" t="str">
        <f t="shared" si="1"/>
        <v>-</v>
      </c>
    </row>
    <row r="101" spans="1:6" s="8" customFormat="1" x14ac:dyDescent="0.2">
      <c r="A101" s="143">
        <v>643</v>
      </c>
      <c r="B101" s="144" t="s">
        <v>351</v>
      </c>
      <c r="C101" s="343">
        <v>90</v>
      </c>
      <c r="D101" s="145">
        <f>SUM(D102:D108)</f>
        <v>0</v>
      </c>
      <c r="E101" s="145">
        <f>SUM(E102:E108)</f>
        <v>0</v>
      </c>
      <c r="F101" s="148" t="str">
        <f t="shared" si="1"/>
        <v>-</v>
      </c>
    </row>
    <row r="102" spans="1:6" s="8" customFormat="1" ht="24" x14ac:dyDescent="0.2">
      <c r="A102" s="143">
        <v>6431</v>
      </c>
      <c r="B102" s="144" t="s">
        <v>310</v>
      </c>
      <c r="C102" s="343">
        <v>91</v>
      </c>
      <c r="D102" s="147">
        <v>0</v>
      </c>
      <c r="E102" s="147">
        <v>0</v>
      </c>
      <c r="F102" s="146" t="str">
        <f t="shared" si="1"/>
        <v>-</v>
      </c>
    </row>
    <row r="103" spans="1:6" s="8" customFormat="1" ht="24" x14ac:dyDescent="0.2">
      <c r="A103" s="143">
        <v>6432</v>
      </c>
      <c r="B103" s="152" t="s">
        <v>1762</v>
      </c>
      <c r="C103" s="343">
        <v>92</v>
      </c>
      <c r="D103" s="147">
        <v>0</v>
      </c>
      <c r="E103" s="147">
        <v>0</v>
      </c>
      <c r="F103" s="146" t="str">
        <f t="shared" si="1"/>
        <v>-</v>
      </c>
    </row>
    <row r="104" spans="1:6" s="8" customFormat="1" ht="24" x14ac:dyDescent="0.2">
      <c r="A104" s="143">
        <v>6433</v>
      </c>
      <c r="B104" s="152" t="s">
        <v>1763</v>
      </c>
      <c r="C104" s="343">
        <v>93</v>
      </c>
      <c r="D104" s="147">
        <v>0</v>
      </c>
      <c r="E104" s="147">
        <v>0</v>
      </c>
      <c r="F104" s="146" t="str">
        <f t="shared" si="1"/>
        <v>-</v>
      </c>
    </row>
    <row r="105" spans="1:6" s="8" customFormat="1" x14ac:dyDescent="0.2">
      <c r="A105" s="143">
        <v>6434</v>
      </c>
      <c r="B105" s="144" t="s">
        <v>1764</v>
      </c>
      <c r="C105" s="343">
        <v>94</v>
      </c>
      <c r="D105" s="147">
        <v>0</v>
      </c>
      <c r="E105" s="147">
        <v>0</v>
      </c>
      <c r="F105" s="146" t="str">
        <f t="shared" si="1"/>
        <v>-</v>
      </c>
    </row>
    <row r="106" spans="1:6" s="8" customFormat="1" ht="24" x14ac:dyDescent="0.2">
      <c r="A106" s="143">
        <v>6435</v>
      </c>
      <c r="B106" s="152" t="s">
        <v>1765</v>
      </c>
      <c r="C106" s="343">
        <v>95</v>
      </c>
      <c r="D106" s="147">
        <v>0</v>
      </c>
      <c r="E106" s="147">
        <v>0</v>
      </c>
      <c r="F106" s="146" t="str">
        <f t="shared" si="1"/>
        <v>-</v>
      </c>
    </row>
    <row r="107" spans="1:6" s="8" customFormat="1" ht="24" x14ac:dyDescent="0.2">
      <c r="A107" s="143">
        <v>6436</v>
      </c>
      <c r="B107" s="152" t="s">
        <v>1766</v>
      </c>
      <c r="C107" s="343">
        <v>96</v>
      </c>
      <c r="D107" s="147">
        <v>0</v>
      </c>
      <c r="E107" s="147">
        <v>0</v>
      </c>
      <c r="F107" s="146" t="str">
        <f t="shared" si="1"/>
        <v>-</v>
      </c>
    </row>
    <row r="108" spans="1:6" s="8" customFormat="1" x14ac:dyDescent="0.2">
      <c r="A108" s="143">
        <v>6437</v>
      </c>
      <c r="B108" s="144" t="s">
        <v>3223</v>
      </c>
      <c r="C108" s="343">
        <v>97</v>
      </c>
      <c r="D108" s="147">
        <v>0</v>
      </c>
      <c r="E108" s="147">
        <v>0</v>
      </c>
      <c r="F108" s="146" t="str">
        <f t="shared" si="1"/>
        <v>-</v>
      </c>
    </row>
    <row r="109" spans="1:6" s="8" customFormat="1" x14ac:dyDescent="0.2">
      <c r="A109" s="143" t="s">
        <v>1757</v>
      </c>
      <c r="B109" s="144" t="s">
        <v>1888</v>
      </c>
      <c r="C109" s="343">
        <v>98</v>
      </c>
      <c r="D109" s="145">
        <f>SUM(D110:D115)</f>
        <v>0</v>
      </c>
      <c r="E109" s="145">
        <f>SUM(E110:E115)</f>
        <v>0</v>
      </c>
      <c r="F109" s="148" t="str">
        <f t="shared" si="1"/>
        <v>-</v>
      </c>
    </row>
    <row r="110" spans="1:6" s="8" customFormat="1" ht="24" x14ac:dyDescent="0.2">
      <c r="A110" s="143" t="s">
        <v>1758</v>
      </c>
      <c r="B110" s="144" t="s">
        <v>1759</v>
      </c>
      <c r="C110" s="343">
        <v>99</v>
      </c>
      <c r="D110" s="147">
        <v>0</v>
      </c>
      <c r="E110" s="147">
        <v>0</v>
      </c>
      <c r="F110" s="146" t="str">
        <f t="shared" si="1"/>
        <v>-</v>
      </c>
    </row>
    <row r="111" spans="1:6" s="8" customFormat="1" ht="24" x14ac:dyDescent="0.2">
      <c r="A111" s="143" t="s">
        <v>1760</v>
      </c>
      <c r="B111" s="144" t="s">
        <v>35</v>
      </c>
      <c r="C111" s="343">
        <v>100</v>
      </c>
      <c r="D111" s="147">
        <v>0</v>
      </c>
      <c r="E111" s="147">
        <v>0</v>
      </c>
      <c r="F111" s="146" t="str">
        <f t="shared" si="1"/>
        <v>-</v>
      </c>
    </row>
    <row r="112" spans="1:6" s="8" customFormat="1" ht="24" x14ac:dyDescent="0.2">
      <c r="A112" s="143" t="s">
        <v>36</v>
      </c>
      <c r="B112" s="144" t="s">
        <v>864</v>
      </c>
      <c r="C112" s="343">
        <v>101</v>
      </c>
      <c r="D112" s="147">
        <v>0</v>
      </c>
      <c r="E112" s="147">
        <v>0</v>
      </c>
      <c r="F112" s="146" t="str">
        <f t="shared" si="1"/>
        <v>-</v>
      </c>
    </row>
    <row r="113" spans="1:6" s="8" customFormat="1" ht="24" x14ac:dyDescent="0.2">
      <c r="A113" s="143" t="s">
        <v>865</v>
      </c>
      <c r="B113" s="144" t="s">
        <v>1</v>
      </c>
      <c r="C113" s="343">
        <v>102</v>
      </c>
      <c r="D113" s="147">
        <v>0</v>
      </c>
      <c r="E113" s="147">
        <v>0</v>
      </c>
      <c r="F113" s="146" t="str">
        <f t="shared" si="1"/>
        <v>-</v>
      </c>
    </row>
    <row r="114" spans="1:6" s="8" customFormat="1" ht="24" x14ac:dyDescent="0.2">
      <c r="A114" s="143" t="s">
        <v>2</v>
      </c>
      <c r="B114" s="144" t="s">
        <v>3</v>
      </c>
      <c r="C114" s="343">
        <v>103</v>
      </c>
      <c r="D114" s="147">
        <v>0</v>
      </c>
      <c r="E114" s="147">
        <v>0</v>
      </c>
      <c r="F114" s="146" t="str">
        <f t="shared" si="1"/>
        <v>-</v>
      </c>
    </row>
    <row r="115" spans="1:6" s="8" customFormat="1" x14ac:dyDescent="0.2">
      <c r="A115" s="143" t="s">
        <v>4</v>
      </c>
      <c r="B115" s="149" t="s">
        <v>5</v>
      </c>
      <c r="C115" s="343">
        <v>104</v>
      </c>
      <c r="D115" s="147">
        <v>0</v>
      </c>
      <c r="E115" s="147">
        <v>0</v>
      </c>
      <c r="F115" s="146" t="str">
        <f t="shared" si="1"/>
        <v>-</v>
      </c>
    </row>
    <row r="116" spans="1:6" s="8" customFormat="1" ht="24" x14ac:dyDescent="0.2">
      <c r="A116" s="143">
        <v>65</v>
      </c>
      <c r="B116" s="144" t="s">
        <v>360</v>
      </c>
      <c r="C116" s="343">
        <v>105</v>
      </c>
      <c r="D116" s="145">
        <f>D117+D122+D130</f>
        <v>21100</v>
      </c>
      <c r="E116" s="145">
        <f>E117+E122+E130</f>
        <v>9900</v>
      </c>
      <c r="F116" s="148">
        <f t="shared" si="1"/>
        <v>46.919431279620852</v>
      </c>
    </row>
    <row r="117" spans="1:6" s="8" customFormat="1" x14ac:dyDescent="0.2">
      <c r="A117" s="143">
        <v>651</v>
      </c>
      <c r="B117" s="144" t="s">
        <v>361</v>
      </c>
      <c r="C117" s="343">
        <v>106</v>
      </c>
      <c r="D117" s="145">
        <f>SUM(D118:D121)</f>
        <v>0</v>
      </c>
      <c r="E117" s="145">
        <f>SUM(E118:E121)</f>
        <v>0</v>
      </c>
      <c r="F117" s="148" t="str">
        <f t="shared" si="1"/>
        <v>-</v>
      </c>
    </row>
    <row r="118" spans="1:6" s="8" customFormat="1" x14ac:dyDescent="0.2">
      <c r="A118" s="143">
        <v>6511</v>
      </c>
      <c r="B118" s="144" t="s">
        <v>755</v>
      </c>
      <c r="C118" s="343">
        <v>107</v>
      </c>
      <c r="D118" s="147">
        <v>0</v>
      </c>
      <c r="E118" s="147">
        <v>0</v>
      </c>
      <c r="F118" s="146" t="str">
        <f t="shared" si="1"/>
        <v>-</v>
      </c>
    </row>
    <row r="119" spans="1:6" s="8" customFormat="1" x14ac:dyDescent="0.2">
      <c r="A119" s="143">
        <v>6512</v>
      </c>
      <c r="B119" s="144" t="s">
        <v>1826</v>
      </c>
      <c r="C119" s="343">
        <v>108</v>
      </c>
      <c r="D119" s="147">
        <v>0</v>
      </c>
      <c r="E119" s="147">
        <v>0</v>
      </c>
      <c r="F119" s="146" t="str">
        <f t="shared" si="1"/>
        <v>-</v>
      </c>
    </row>
    <row r="120" spans="1:6" s="8" customFormat="1" x14ac:dyDescent="0.2">
      <c r="A120" s="143">
        <v>6513</v>
      </c>
      <c r="B120" s="144" t="s">
        <v>3224</v>
      </c>
      <c r="C120" s="343">
        <v>109</v>
      </c>
      <c r="D120" s="147">
        <v>0</v>
      </c>
      <c r="E120" s="147">
        <v>0</v>
      </c>
      <c r="F120" s="146" t="str">
        <f t="shared" si="1"/>
        <v>-</v>
      </c>
    </row>
    <row r="121" spans="1:6" s="8" customFormat="1" x14ac:dyDescent="0.2">
      <c r="A121" s="143">
        <v>6514</v>
      </c>
      <c r="B121" s="144" t="s">
        <v>3469</v>
      </c>
      <c r="C121" s="343">
        <v>110</v>
      </c>
      <c r="D121" s="147">
        <v>0</v>
      </c>
      <c r="E121" s="147">
        <v>0</v>
      </c>
      <c r="F121" s="146" t="str">
        <f t="shared" si="1"/>
        <v>-</v>
      </c>
    </row>
    <row r="122" spans="1:6" s="8" customFormat="1" x14ac:dyDescent="0.2">
      <c r="A122" s="143">
        <v>652</v>
      </c>
      <c r="B122" s="144" t="s">
        <v>362</v>
      </c>
      <c r="C122" s="343">
        <v>111</v>
      </c>
      <c r="D122" s="145">
        <f>SUM(D123:D129)</f>
        <v>21100</v>
      </c>
      <c r="E122" s="145">
        <f>SUM(E123:E129)</f>
        <v>9900</v>
      </c>
      <c r="F122" s="148">
        <f t="shared" si="1"/>
        <v>46.919431279620852</v>
      </c>
    </row>
    <row r="123" spans="1:6" s="8" customFormat="1" x14ac:dyDescent="0.2">
      <c r="A123" s="143">
        <v>6521</v>
      </c>
      <c r="B123" s="144" t="s">
        <v>1827</v>
      </c>
      <c r="C123" s="343">
        <v>112</v>
      </c>
      <c r="D123" s="147">
        <v>0</v>
      </c>
      <c r="E123" s="147">
        <v>0</v>
      </c>
      <c r="F123" s="146" t="str">
        <f t="shared" si="1"/>
        <v>-</v>
      </c>
    </row>
    <row r="124" spans="1:6" s="8" customFormat="1" x14ac:dyDescent="0.2">
      <c r="A124" s="143">
        <v>6522</v>
      </c>
      <c r="B124" s="144" t="s">
        <v>3470</v>
      </c>
      <c r="C124" s="343">
        <v>113</v>
      </c>
      <c r="D124" s="147">
        <v>0</v>
      </c>
      <c r="E124" s="147">
        <v>0</v>
      </c>
      <c r="F124" s="146" t="str">
        <f t="shared" si="1"/>
        <v>-</v>
      </c>
    </row>
    <row r="125" spans="1:6" s="8" customFormat="1" x14ac:dyDescent="0.2">
      <c r="A125" s="143">
        <v>6524</v>
      </c>
      <c r="B125" s="144" t="s">
        <v>1030</v>
      </c>
      <c r="C125" s="343">
        <v>114</v>
      </c>
      <c r="D125" s="147">
        <v>0</v>
      </c>
      <c r="E125" s="147">
        <v>0</v>
      </c>
      <c r="F125" s="146" t="str">
        <f t="shared" si="1"/>
        <v>-</v>
      </c>
    </row>
    <row r="126" spans="1:6" s="8" customFormat="1" x14ac:dyDescent="0.2">
      <c r="A126" s="143">
        <v>6525</v>
      </c>
      <c r="B126" s="144" t="s">
        <v>1031</v>
      </c>
      <c r="C126" s="343">
        <v>115</v>
      </c>
      <c r="D126" s="147">
        <v>0</v>
      </c>
      <c r="E126" s="147">
        <v>0</v>
      </c>
      <c r="F126" s="146" t="str">
        <f t="shared" si="1"/>
        <v>-</v>
      </c>
    </row>
    <row r="127" spans="1:6" s="8" customFormat="1" x14ac:dyDescent="0.2">
      <c r="A127" s="143">
        <v>6526</v>
      </c>
      <c r="B127" s="144" t="s">
        <v>1032</v>
      </c>
      <c r="C127" s="343">
        <v>116</v>
      </c>
      <c r="D127" s="147">
        <v>21100</v>
      </c>
      <c r="E127" s="147">
        <v>9900</v>
      </c>
      <c r="F127" s="146">
        <f t="shared" si="1"/>
        <v>46.919431279620852</v>
      </c>
    </row>
    <row r="128" spans="1:6" s="8" customFormat="1" x14ac:dyDescent="0.2">
      <c r="A128" s="143">
        <v>6527</v>
      </c>
      <c r="B128" s="144" t="s">
        <v>3471</v>
      </c>
      <c r="C128" s="343">
        <v>117</v>
      </c>
      <c r="D128" s="147">
        <v>0</v>
      </c>
      <c r="E128" s="147">
        <v>0</v>
      </c>
      <c r="F128" s="146" t="str">
        <f t="shared" si="1"/>
        <v>-</v>
      </c>
    </row>
    <row r="129" spans="1:6" s="8" customFormat="1" x14ac:dyDescent="0.2">
      <c r="A129" s="143" t="s">
        <v>2584</v>
      </c>
      <c r="B129" s="149" t="s">
        <v>2585</v>
      </c>
      <c r="C129" s="343">
        <v>118</v>
      </c>
      <c r="D129" s="147">
        <v>0</v>
      </c>
      <c r="E129" s="147">
        <v>0</v>
      </c>
      <c r="F129" s="146" t="str">
        <f t="shared" si="1"/>
        <v>-</v>
      </c>
    </row>
    <row r="130" spans="1:6" s="8" customFormat="1" x14ac:dyDescent="0.2">
      <c r="A130" s="143">
        <v>653</v>
      </c>
      <c r="B130" s="144" t="s">
        <v>363</v>
      </c>
      <c r="C130" s="343">
        <v>119</v>
      </c>
      <c r="D130" s="145">
        <f>SUM(D131:D133)</f>
        <v>0</v>
      </c>
      <c r="E130" s="145">
        <f>SUM(E131:E133)</f>
        <v>0</v>
      </c>
      <c r="F130" s="148" t="str">
        <f t="shared" si="1"/>
        <v>-</v>
      </c>
    </row>
    <row r="131" spans="1:6" s="8" customFormat="1" x14ac:dyDescent="0.2">
      <c r="A131" s="143">
        <v>6531</v>
      </c>
      <c r="B131" s="144" t="s">
        <v>3472</v>
      </c>
      <c r="C131" s="343">
        <v>120</v>
      </c>
      <c r="D131" s="147">
        <v>0</v>
      </c>
      <c r="E131" s="147">
        <v>0</v>
      </c>
      <c r="F131" s="146" t="str">
        <f t="shared" si="1"/>
        <v>-</v>
      </c>
    </row>
    <row r="132" spans="1:6" s="8" customFormat="1" x14ac:dyDescent="0.2">
      <c r="A132" s="143">
        <v>6532</v>
      </c>
      <c r="B132" s="144" t="s">
        <v>3473</v>
      </c>
      <c r="C132" s="343">
        <v>121</v>
      </c>
      <c r="D132" s="147">
        <v>0</v>
      </c>
      <c r="E132" s="147">
        <v>0</v>
      </c>
      <c r="F132" s="146" t="str">
        <f t="shared" si="1"/>
        <v>-</v>
      </c>
    </row>
    <row r="133" spans="1:6" s="8" customFormat="1" x14ac:dyDescent="0.2">
      <c r="A133" s="143">
        <v>6533</v>
      </c>
      <c r="B133" s="144" t="s">
        <v>3474</v>
      </c>
      <c r="C133" s="343">
        <v>122</v>
      </c>
      <c r="D133" s="147">
        <v>0</v>
      </c>
      <c r="E133" s="147">
        <v>0</v>
      </c>
      <c r="F133" s="146" t="str">
        <f t="shared" si="1"/>
        <v>-</v>
      </c>
    </row>
    <row r="134" spans="1:6" s="8" customFormat="1" x14ac:dyDescent="0.2">
      <c r="A134" s="143">
        <v>66</v>
      </c>
      <c r="B134" s="149" t="s">
        <v>1270</v>
      </c>
      <c r="C134" s="343">
        <v>123</v>
      </c>
      <c r="D134" s="145">
        <f>D135+D138</f>
        <v>337778</v>
      </c>
      <c r="E134" s="145">
        <f>E135+E138</f>
        <v>313656</v>
      </c>
      <c r="F134" s="148">
        <f t="shared" si="1"/>
        <v>92.858623119326893</v>
      </c>
    </row>
    <row r="135" spans="1:6" s="8" customFormat="1" x14ac:dyDescent="0.2">
      <c r="A135" s="143">
        <v>661</v>
      </c>
      <c r="B135" s="144" t="s">
        <v>364</v>
      </c>
      <c r="C135" s="343">
        <v>124</v>
      </c>
      <c r="D135" s="145">
        <f>SUM(D136:D137)</f>
        <v>0</v>
      </c>
      <c r="E135" s="145">
        <f>SUM(E136:E137)</f>
        <v>0</v>
      </c>
      <c r="F135" s="148" t="str">
        <f t="shared" si="1"/>
        <v>-</v>
      </c>
    </row>
    <row r="136" spans="1:6" s="8" customFormat="1" x14ac:dyDescent="0.2">
      <c r="A136" s="143">
        <v>6614</v>
      </c>
      <c r="B136" s="144" t="s">
        <v>3475</v>
      </c>
      <c r="C136" s="343">
        <v>125</v>
      </c>
      <c r="D136" s="147">
        <v>0</v>
      </c>
      <c r="E136" s="147">
        <v>0</v>
      </c>
      <c r="F136" s="146" t="str">
        <f t="shared" si="1"/>
        <v>-</v>
      </c>
    </row>
    <row r="137" spans="1:6" s="8" customFormat="1" x14ac:dyDescent="0.2">
      <c r="A137" s="143">
        <v>6615</v>
      </c>
      <c r="B137" s="144" t="s">
        <v>3476</v>
      </c>
      <c r="C137" s="343">
        <v>126</v>
      </c>
      <c r="D137" s="147">
        <v>0</v>
      </c>
      <c r="E137" s="147">
        <v>0</v>
      </c>
      <c r="F137" s="146" t="str">
        <f t="shared" si="1"/>
        <v>-</v>
      </c>
    </row>
    <row r="138" spans="1:6" s="8" customFormat="1" x14ac:dyDescent="0.2">
      <c r="A138" s="143">
        <v>663</v>
      </c>
      <c r="B138" s="149" t="s">
        <v>365</v>
      </c>
      <c r="C138" s="343">
        <v>127</v>
      </c>
      <c r="D138" s="145">
        <f>SUM(D139:D140)</f>
        <v>337778</v>
      </c>
      <c r="E138" s="145">
        <f>SUM(E139:E140)</f>
        <v>313656</v>
      </c>
      <c r="F138" s="148">
        <f t="shared" si="1"/>
        <v>92.858623119326893</v>
      </c>
    </row>
    <row r="139" spans="1:6" s="8" customFormat="1" x14ac:dyDescent="0.2">
      <c r="A139" s="143">
        <v>6631</v>
      </c>
      <c r="B139" s="144" t="s">
        <v>1037</v>
      </c>
      <c r="C139" s="343">
        <v>128</v>
      </c>
      <c r="D139" s="147">
        <v>337778</v>
      </c>
      <c r="E139" s="147">
        <v>313656</v>
      </c>
      <c r="F139" s="146">
        <f t="shared" si="1"/>
        <v>92.858623119326893</v>
      </c>
    </row>
    <row r="140" spans="1:6" s="8" customFormat="1" x14ac:dyDescent="0.2">
      <c r="A140" s="143">
        <v>6632</v>
      </c>
      <c r="B140" s="149" t="s">
        <v>1038</v>
      </c>
      <c r="C140" s="343">
        <v>129</v>
      </c>
      <c r="D140" s="147">
        <v>0</v>
      </c>
      <c r="E140" s="147">
        <v>0</v>
      </c>
      <c r="F140" s="146" t="str">
        <f t="shared" si="1"/>
        <v>-</v>
      </c>
    </row>
    <row r="141" spans="1:6" s="8" customFormat="1" x14ac:dyDescent="0.2">
      <c r="A141" s="143">
        <v>67</v>
      </c>
      <c r="B141" s="149" t="s">
        <v>366</v>
      </c>
      <c r="C141" s="343">
        <v>130</v>
      </c>
      <c r="D141" s="145">
        <f>D142+D146</f>
        <v>3546725</v>
      </c>
      <c r="E141" s="145">
        <f>E142+E146</f>
        <v>4149724</v>
      </c>
      <c r="F141" s="148">
        <f t="shared" si="1"/>
        <v>117.00157187264307</v>
      </c>
    </row>
    <row r="142" spans="1:6" s="8" customFormat="1" ht="24" x14ac:dyDescent="0.2">
      <c r="A142" s="143">
        <v>671</v>
      </c>
      <c r="B142" s="152" t="s">
        <v>1207</v>
      </c>
      <c r="C142" s="343">
        <v>131</v>
      </c>
      <c r="D142" s="145">
        <f>SUM(D143:D145)</f>
        <v>3546725</v>
      </c>
      <c r="E142" s="145">
        <f>SUM(E143:E145)</f>
        <v>4149724</v>
      </c>
      <c r="F142" s="148">
        <f t="shared" ref="F142:F205" si="2">IF(D142&lt;&gt;0,IF(E142/D142&gt;=100,"&gt;&gt;100",E142/D142*100),"-")</f>
        <v>117.00157187264307</v>
      </c>
    </row>
    <row r="143" spans="1:6" s="8" customFormat="1" x14ac:dyDescent="0.2">
      <c r="A143" s="143">
        <v>6711</v>
      </c>
      <c r="B143" s="144" t="s">
        <v>3016</v>
      </c>
      <c r="C143" s="343">
        <v>132</v>
      </c>
      <c r="D143" s="147">
        <v>3546725</v>
      </c>
      <c r="E143" s="147">
        <v>4149724</v>
      </c>
      <c r="F143" s="146">
        <f t="shared" si="2"/>
        <v>117.00157187264307</v>
      </c>
    </row>
    <row r="144" spans="1:6" s="8" customFormat="1" x14ac:dyDescent="0.2">
      <c r="A144" s="143">
        <v>6712</v>
      </c>
      <c r="B144" s="149" t="s">
        <v>1869</v>
      </c>
      <c r="C144" s="343">
        <v>133</v>
      </c>
      <c r="D144" s="147">
        <v>0</v>
      </c>
      <c r="E144" s="147">
        <v>0</v>
      </c>
      <c r="F144" s="146" t="str">
        <f t="shared" si="2"/>
        <v>-</v>
      </c>
    </row>
    <row r="145" spans="1:6" s="8" customFormat="1" ht="24" x14ac:dyDescent="0.2">
      <c r="A145" s="143" t="s">
        <v>1870</v>
      </c>
      <c r="B145" s="144" t="s">
        <v>1871</v>
      </c>
      <c r="C145" s="343">
        <v>134</v>
      </c>
      <c r="D145" s="147">
        <v>0</v>
      </c>
      <c r="E145" s="147">
        <v>0</v>
      </c>
      <c r="F145" s="146" t="str">
        <f t="shared" si="2"/>
        <v>-</v>
      </c>
    </row>
    <row r="146" spans="1:6" s="8" customFormat="1" x14ac:dyDescent="0.2">
      <c r="A146" s="143" t="s">
        <v>1872</v>
      </c>
      <c r="B146" s="144" t="s">
        <v>1133</v>
      </c>
      <c r="C146" s="343">
        <v>135</v>
      </c>
      <c r="D146" s="147">
        <v>0</v>
      </c>
      <c r="E146" s="147">
        <v>0</v>
      </c>
      <c r="F146" s="146" t="str">
        <f t="shared" si="2"/>
        <v>-</v>
      </c>
    </row>
    <row r="147" spans="1:6" s="8" customFormat="1" x14ac:dyDescent="0.2">
      <c r="A147" s="143">
        <v>68</v>
      </c>
      <c r="B147" s="144" t="s">
        <v>367</v>
      </c>
      <c r="C147" s="343">
        <v>136</v>
      </c>
      <c r="D147" s="145">
        <f>D148+D158</f>
        <v>0</v>
      </c>
      <c r="E147" s="145">
        <f>E148+E158</f>
        <v>0</v>
      </c>
      <c r="F147" s="148" t="str">
        <f t="shared" si="2"/>
        <v>-</v>
      </c>
    </row>
    <row r="148" spans="1:6" s="8" customFormat="1" x14ac:dyDescent="0.2">
      <c r="A148" s="143">
        <v>681</v>
      </c>
      <c r="B148" s="144" t="s">
        <v>368</v>
      </c>
      <c r="C148" s="343">
        <v>137</v>
      </c>
      <c r="D148" s="145">
        <f>SUM(D149:D157)</f>
        <v>0</v>
      </c>
      <c r="E148" s="145">
        <f>SUM(E149:E157)</f>
        <v>0</v>
      </c>
      <c r="F148" s="148" t="str">
        <f t="shared" si="2"/>
        <v>-</v>
      </c>
    </row>
    <row r="149" spans="1:6" s="8" customFormat="1" x14ac:dyDescent="0.2">
      <c r="A149" s="143">
        <v>6811</v>
      </c>
      <c r="B149" s="144" t="s">
        <v>3477</v>
      </c>
      <c r="C149" s="343">
        <v>138</v>
      </c>
      <c r="D149" s="147">
        <v>0</v>
      </c>
      <c r="E149" s="147">
        <v>0</v>
      </c>
      <c r="F149" s="146" t="str">
        <f t="shared" si="2"/>
        <v>-</v>
      </c>
    </row>
    <row r="150" spans="1:6" s="8" customFormat="1" x14ac:dyDescent="0.2">
      <c r="A150" s="143">
        <v>6812</v>
      </c>
      <c r="B150" s="144" t="s">
        <v>1035</v>
      </c>
      <c r="C150" s="343">
        <v>139</v>
      </c>
      <c r="D150" s="147">
        <v>0</v>
      </c>
      <c r="E150" s="147">
        <v>0</v>
      </c>
      <c r="F150" s="146" t="str">
        <f t="shared" si="2"/>
        <v>-</v>
      </c>
    </row>
    <row r="151" spans="1:6" s="8" customFormat="1" x14ac:dyDescent="0.2">
      <c r="A151" s="143">
        <v>6813</v>
      </c>
      <c r="B151" s="144" t="s">
        <v>1272</v>
      </c>
      <c r="C151" s="343">
        <v>140</v>
      </c>
      <c r="D151" s="147">
        <v>0</v>
      </c>
      <c r="E151" s="147">
        <v>0</v>
      </c>
      <c r="F151" s="146" t="str">
        <f t="shared" si="2"/>
        <v>-</v>
      </c>
    </row>
    <row r="152" spans="1:6" s="8" customFormat="1" x14ac:dyDescent="0.2">
      <c r="A152" s="143">
        <v>6814</v>
      </c>
      <c r="B152" s="144" t="s">
        <v>1273</v>
      </c>
      <c r="C152" s="343">
        <v>141</v>
      </c>
      <c r="D152" s="147">
        <v>0</v>
      </c>
      <c r="E152" s="147">
        <v>0</v>
      </c>
      <c r="F152" s="146" t="str">
        <f t="shared" si="2"/>
        <v>-</v>
      </c>
    </row>
    <row r="153" spans="1:6" s="8" customFormat="1" x14ac:dyDescent="0.2">
      <c r="A153" s="143">
        <v>6815</v>
      </c>
      <c r="B153" s="144" t="s">
        <v>1761</v>
      </c>
      <c r="C153" s="343">
        <v>142</v>
      </c>
      <c r="D153" s="147">
        <v>0</v>
      </c>
      <c r="E153" s="147">
        <v>0</v>
      </c>
      <c r="F153" s="146" t="str">
        <f t="shared" si="2"/>
        <v>-</v>
      </c>
    </row>
    <row r="154" spans="1:6" s="8" customFormat="1" x14ac:dyDescent="0.2">
      <c r="A154" s="143">
        <v>6816</v>
      </c>
      <c r="B154" s="144" t="s">
        <v>1274</v>
      </c>
      <c r="C154" s="343">
        <v>143</v>
      </c>
      <c r="D154" s="147">
        <v>0</v>
      </c>
      <c r="E154" s="147">
        <v>0</v>
      </c>
      <c r="F154" s="146" t="str">
        <f t="shared" si="2"/>
        <v>-</v>
      </c>
    </row>
    <row r="155" spans="1:6" s="8" customFormat="1" x14ac:dyDescent="0.2">
      <c r="A155" s="143">
        <v>6817</v>
      </c>
      <c r="B155" s="144" t="s">
        <v>2507</v>
      </c>
      <c r="C155" s="343">
        <v>144</v>
      </c>
      <c r="D155" s="147">
        <v>0</v>
      </c>
      <c r="E155" s="147">
        <v>0</v>
      </c>
      <c r="F155" s="146" t="str">
        <f t="shared" si="2"/>
        <v>-</v>
      </c>
    </row>
    <row r="156" spans="1:6" s="8" customFormat="1" x14ac:dyDescent="0.2">
      <c r="A156" s="143">
        <v>6818</v>
      </c>
      <c r="B156" s="144" t="s">
        <v>2508</v>
      </c>
      <c r="C156" s="343">
        <v>145</v>
      </c>
      <c r="D156" s="147">
        <v>0</v>
      </c>
      <c r="E156" s="147">
        <v>0</v>
      </c>
      <c r="F156" s="146" t="str">
        <f t="shared" si="2"/>
        <v>-</v>
      </c>
    </row>
    <row r="157" spans="1:6" s="8" customFormat="1" x14ac:dyDescent="0.2">
      <c r="A157" s="143">
        <v>6819</v>
      </c>
      <c r="B157" s="144" t="s">
        <v>1036</v>
      </c>
      <c r="C157" s="343">
        <v>146</v>
      </c>
      <c r="D157" s="147">
        <v>0</v>
      </c>
      <c r="E157" s="147">
        <v>0</v>
      </c>
      <c r="F157" s="146" t="str">
        <f t="shared" si="2"/>
        <v>-</v>
      </c>
    </row>
    <row r="158" spans="1:6" s="8" customFormat="1" x14ac:dyDescent="0.2">
      <c r="A158" s="143">
        <v>683</v>
      </c>
      <c r="B158" s="144" t="s">
        <v>2509</v>
      </c>
      <c r="C158" s="343">
        <v>147</v>
      </c>
      <c r="D158" s="147">
        <v>0</v>
      </c>
      <c r="E158" s="147">
        <v>0</v>
      </c>
      <c r="F158" s="146" t="str">
        <f t="shared" si="2"/>
        <v>-</v>
      </c>
    </row>
    <row r="159" spans="1:6" s="8" customFormat="1" x14ac:dyDescent="0.2">
      <c r="A159" s="143">
        <v>3</v>
      </c>
      <c r="B159" s="144" t="s">
        <v>369</v>
      </c>
      <c r="C159" s="343">
        <v>148</v>
      </c>
      <c r="D159" s="145">
        <f>D160+D171+D204+D223+D232+D257+D268</f>
        <v>3667443</v>
      </c>
      <c r="E159" s="145">
        <f>E160+E171+E204+E223+E232+E257+E268</f>
        <v>4298993</v>
      </c>
      <c r="F159" s="148">
        <f t="shared" si="2"/>
        <v>117.22044487126317</v>
      </c>
    </row>
    <row r="160" spans="1:6" s="8" customFormat="1" x14ac:dyDescent="0.2">
      <c r="A160" s="143">
        <v>31</v>
      </c>
      <c r="B160" s="144" t="s">
        <v>370</v>
      </c>
      <c r="C160" s="343">
        <v>149</v>
      </c>
      <c r="D160" s="145">
        <f>D161+D166+D167</f>
        <v>2280248</v>
      </c>
      <c r="E160" s="145">
        <f>E161+E166+E167</f>
        <v>2882054</v>
      </c>
      <c r="F160" s="148">
        <f t="shared" si="2"/>
        <v>126.39212927716635</v>
      </c>
    </row>
    <row r="161" spans="1:6" s="8" customFormat="1" x14ac:dyDescent="0.2">
      <c r="A161" s="143">
        <v>311</v>
      </c>
      <c r="B161" s="144" t="s">
        <v>371</v>
      </c>
      <c r="C161" s="343">
        <v>150</v>
      </c>
      <c r="D161" s="145">
        <f>SUM(D162:D165)</f>
        <v>1875131</v>
      </c>
      <c r="E161" s="145">
        <f>SUM(E162:E165)</f>
        <v>2393620</v>
      </c>
      <c r="F161" s="148">
        <f t="shared" si="2"/>
        <v>127.65081479640624</v>
      </c>
    </row>
    <row r="162" spans="1:6" s="8" customFormat="1" x14ac:dyDescent="0.2">
      <c r="A162" s="143">
        <v>3111</v>
      </c>
      <c r="B162" s="144" t="s">
        <v>325</v>
      </c>
      <c r="C162" s="343">
        <v>151</v>
      </c>
      <c r="D162" s="147">
        <v>1489312</v>
      </c>
      <c r="E162" s="147">
        <v>1907294</v>
      </c>
      <c r="F162" s="146">
        <f t="shared" si="2"/>
        <v>128.06544229818871</v>
      </c>
    </row>
    <row r="163" spans="1:6" s="8" customFormat="1" x14ac:dyDescent="0.2">
      <c r="A163" s="143">
        <v>3112</v>
      </c>
      <c r="B163" s="144" t="s">
        <v>326</v>
      </c>
      <c r="C163" s="343">
        <v>152</v>
      </c>
      <c r="D163" s="147">
        <v>0</v>
      </c>
      <c r="E163" s="147">
        <v>0</v>
      </c>
      <c r="F163" s="146" t="str">
        <f t="shared" si="2"/>
        <v>-</v>
      </c>
    </row>
    <row r="164" spans="1:6" s="8" customFormat="1" x14ac:dyDescent="0.2">
      <c r="A164" s="143">
        <v>3113</v>
      </c>
      <c r="B164" s="144" t="s">
        <v>327</v>
      </c>
      <c r="C164" s="343">
        <v>153</v>
      </c>
      <c r="D164" s="147">
        <v>0</v>
      </c>
      <c r="E164" s="147">
        <v>0</v>
      </c>
      <c r="F164" s="146" t="str">
        <f t="shared" si="2"/>
        <v>-</v>
      </c>
    </row>
    <row r="165" spans="1:6" s="8" customFormat="1" x14ac:dyDescent="0.2">
      <c r="A165" s="143">
        <v>3114</v>
      </c>
      <c r="B165" s="144" t="s">
        <v>328</v>
      </c>
      <c r="C165" s="343">
        <v>154</v>
      </c>
      <c r="D165" s="147">
        <v>385819</v>
      </c>
      <c r="E165" s="147">
        <v>486326</v>
      </c>
      <c r="F165" s="146">
        <f t="shared" si="2"/>
        <v>126.05029819682285</v>
      </c>
    </row>
    <row r="166" spans="1:6" s="8" customFormat="1" x14ac:dyDescent="0.2">
      <c r="A166" s="143">
        <v>312</v>
      </c>
      <c r="B166" s="144" t="s">
        <v>1132</v>
      </c>
      <c r="C166" s="343">
        <v>155</v>
      </c>
      <c r="D166" s="147">
        <v>82595</v>
      </c>
      <c r="E166" s="147">
        <v>92067</v>
      </c>
      <c r="F166" s="146">
        <f t="shared" si="2"/>
        <v>111.46800653792603</v>
      </c>
    </row>
    <row r="167" spans="1:6" s="8" customFormat="1" x14ac:dyDescent="0.2">
      <c r="A167" s="143">
        <v>313</v>
      </c>
      <c r="B167" s="144" t="s">
        <v>2366</v>
      </c>
      <c r="C167" s="343">
        <v>156</v>
      </c>
      <c r="D167" s="145">
        <f>SUM(D168:D170)</f>
        <v>322522</v>
      </c>
      <c r="E167" s="145">
        <f>SUM(E168:E170)</f>
        <v>396367</v>
      </c>
      <c r="F167" s="148">
        <f t="shared" si="2"/>
        <v>122.89611251325492</v>
      </c>
    </row>
    <row r="168" spans="1:6" s="8" customFormat="1" x14ac:dyDescent="0.2">
      <c r="A168" s="143">
        <v>3131</v>
      </c>
      <c r="B168" s="144" t="s">
        <v>1828</v>
      </c>
      <c r="C168" s="343">
        <v>157</v>
      </c>
      <c r="D168" s="147">
        <v>0</v>
      </c>
      <c r="E168" s="147">
        <v>0</v>
      </c>
      <c r="F168" s="146" t="str">
        <f t="shared" si="2"/>
        <v>-</v>
      </c>
    </row>
    <row r="169" spans="1:6" s="8" customFormat="1" x14ac:dyDescent="0.2">
      <c r="A169" s="143">
        <v>3132</v>
      </c>
      <c r="B169" s="144" t="s">
        <v>2510</v>
      </c>
      <c r="C169" s="343">
        <v>158</v>
      </c>
      <c r="D169" s="147">
        <v>290645</v>
      </c>
      <c r="E169" s="147">
        <v>392918</v>
      </c>
      <c r="F169" s="146">
        <f t="shared" si="2"/>
        <v>135.18828811780693</v>
      </c>
    </row>
    <row r="170" spans="1:6" s="8" customFormat="1" x14ac:dyDescent="0.2">
      <c r="A170" s="143">
        <v>3133</v>
      </c>
      <c r="B170" s="144" t="s">
        <v>204</v>
      </c>
      <c r="C170" s="343">
        <v>159</v>
      </c>
      <c r="D170" s="147">
        <v>31877</v>
      </c>
      <c r="E170" s="147">
        <v>3449</v>
      </c>
      <c r="F170" s="146">
        <f t="shared" si="2"/>
        <v>10.819713272892681</v>
      </c>
    </row>
    <row r="171" spans="1:6" s="8" customFormat="1" x14ac:dyDescent="0.2">
      <c r="A171" s="143">
        <v>32</v>
      </c>
      <c r="B171" s="144" t="s">
        <v>372</v>
      </c>
      <c r="C171" s="343">
        <v>160</v>
      </c>
      <c r="D171" s="145">
        <f>D172+D177+D185+D195+D196</f>
        <v>1257522</v>
      </c>
      <c r="E171" s="145">
        <f>E172+E177+E185+E195+E196</f>
        <v>1265637</v>
      </c>
      <c r="F171" s="148">
        <f t="shared" si="2"/>
        <v>100.6453167419735</v>
      </c>
    </row>
    <row r="172" spans="1:6" s="8" customFormat="1" x14ac:dyDescent="0.2">
      <c r="A172" s="143">
        <v>321</v>
      </c>
      <c r="B172" s="144" t="s">
        <v>2795</v>
      </c>
      <c r="C172" s="343">
        <v>161</v>
      </c>
      <c r="D172" s="145">
        <f>SUM(D173:D176)</f>
        <v>57869</v>
      </c>
      <c r="E172" s="145">
        <f>SUM(E173:E176)</f>
        <v>79403</v>
      </c>
      <c r="F172" s="148">
        <f t="shared" si="2"/>
        <v>137.21163317147349</v>
      </c>
    </row>
    <row r="173" spans="1:6" s="8" customFormat="1" x14ac:dyDescent="0.2">
      <c r="A173" s="143">
        <v>3211</v>
      </c>
      <c r="B173" s="144" t="s">
        <v>4140</v>
      </c>
      <c r="C173" s="343">
        <v>162</v>
      </c>
      <c r="D173" s="147">
        <v>19500</v>
      </c>
      <c r="E173" s="147">
        <v>20500</v>
      </c>
      <c r="F173" s="146">
        <f t="shared" si="2"/>
        <v>105.12820512820514</v>
      </c>
    </row>
    <row r="174" spans="1:6" s="8" customFormat="1" x14ac:dyDescent="0.2">
      <c r="A174" s="143">
        <v>3212</v>
      </c>
      <c r="B174" s="144" t="s">
        <v>57</v>
      </c>
      <c r="C174" s="343">
        <v>163</v>
      </c>
      <c r="D174" s="147">
        <v>33369</v>
      </c>
      <c r="E174" s="147">
        <v>41853</v>
      </c>
      <c r="F174" s="146">
        <f t="shared" si="2"/>
        <v>125.42479546884833</v>
      </c>
    </row>
    <row r="175" spans="1:6" s="8" customFormat="1" x14ac:dyDescent="0.2">
      <c r="A175" s="143">
        <v>3213</v>
      </c>
      <c r="B175" s="144" t="s">
        <v>2512</v>
      </c>
      <c r="C175" s="343">
        <v>164</v>
      </c>
      <c r="D175" s="147">
        <v>5000</v>
      </c>
      <c r="E175" s="147">
        <v>17050</v>
      </c>
      <c r="F175" s="146">
        <f t="shared" si="2"/>
        <v>341</v>
      </c>
    </row>
    <row r="176" spans="1:6" s="8" customFormat="1" x14ac:dyDescent="0.2">
      <c r="A176" s="143">
        <v>3214</v>
      </c>
      <c r="B176" s="144" t="s">
        <v>2511</v>
      </c>
      <c r="C176" s="343">
        <v>165</v>
      </c>
      <c r="D176" s="147">
        <v>0</v>
      </c>
      <c r="E176" s="147">
        <v>0</v>
      </c>
      <c r="F176" s="146" t="str">
        <f t="shared" si="2"/>
        <v>-</v>
      </c>
    </row>
    <row r="177" spans="1:6" s="8" customFormat="1" x14ac:dyDescent="0.2">
      <c r="A177" s="143">
        <v>322</v>
      </c>
      <c r="B177" s="144" t="s">
        <v>2796</v>
      </c>
      <c r="C177" s="343">
        <v>166</v>
      </c>
      <c r="D177" s="145">
        <f>SUM(D178:D184)</f>
        <v>856324</v>
      </c>
      <c r="E177" s="145">
        <f>SUM(E178:E184)</f>
        <v>862832</v>
      </c>
      <c r="F177" s="148">
        <f t="shared" si="2"/>
        <v>100.75999271303853</v>
      </c>
    </row>
    <row r="178" spans="1:6" s="8" customFormat="1" x14ac:dyDescent="0.2">
      <c r="A178" s="143">
        <v>3221</v>
      </c>
      <c r="B178" s="144" t="s">
        <v>2513</v>
      </c>
      <c r="C178" s="343">
        <v>167</v>
      </c>
      <c r="D178" s="147">
        <v>71531</v>
      </c>
      <c r="E178" s="147">
        <v>61651</v>
      </c>
      <c r="F178" s="146">
        <f t="shared" si="2"/>
        <v>86.187806685213403</v>
      </c>
    </row>
    <row r="179" spans="1:6" s="8" customFormat="1" x14ac:dyDescent="0.2">
      <c r="A179" s="143">
        <v>3222</v>
      </c>
      <c r="B179" s="144" t="s">
        <v>2514</v>
      </c>
      <c r="C179" s="343">
        <v>168</v>
      </c>
      <c r="D179" s="147">
        <v>512324</v>
      </c>
      <c r="E179" s="147">
        <v>466622</v>
      </c>
      <c r="F179" s="146">
        <f t="shared" si="2"/>
        <v>91.079473145899854</v>
      </c>
    </row>
    <row r="180" spans="1:6" s="8" customFormat="1" x14ac:dyDescent="0.2">
      <c r="A180" s="143">
        <v>3223</v>
      </c>
      <c r="B180" s="144" t="s">
        <v>2515</v>
      </c>
      <c r="C180" s="343">
        <v>169</v>
      </c>
      <c r="D180" s="147">
        <v>171921</v>
      </c>
      <c r="E180" s="147">
        <v>150364</v>
      </c>
      <c r="F180" s="146">
        <f t="shared" si="2"/>
        <v>87.461101319792235</v>
      </c>
    </row>
    <row r="181" spans="1:6" s="8" customFormat="1" x14ac:dyDescent="0.2">
      <c r="A181" s="143">
        <v>3224</v>
      </c>
      <c r="B181" s="144" t="s">
        <v>1829</v>
      </c>
      <c r="C181" s="343">
        <v>170</v>
      </c>
      <c r="D181" s="147">
        <v>30773</v>
      </c>
      <c r="E181" s="147">
        <v>70229</v>
      </c>
      <c r="F181" s="146">
        <f t="shared" si="2"/>
        <v>228.21629350404575</v>
      </c>
    </row>
    <row r="182" spans="1:6" s="8" customFormat="1" x14ac:dyDescent="0.2">
      <c r="A182" s="143">
        <v>3225</v>
      </c>
      <c r="B182" s="144" t="s">
        <v>2683</v>
      </c>
      <c r="C182" s="343">
        <v>171</v>
      </c>
      <c r="D182" s="147">
        <v>52308</v>
      </c>
      <c r="E182" s="147">
        <v>95577</v>
      </c>
      <c r="F182" s="146">
        <f t="shared" si="2"/>
        <v>182.71966047258545</v>
      </c>
    </row>
    <row r="183" spans="1:6" s="8" customFormat="1" x14ac:dyDescent="0.2">
      <c r="A183" s="143">
        <v>3226</v>
      </c>
      <c r="B183" s="144" t="s">
        <v>1902</v>
      </c>
      <c r="C183" s="343">
        <v>172</v>
      </c>
      <c r="D183" s="147">
        <v>0</v>
      </c>
      <c r="E183" s="147">
        <v>0</v>
      </c>
      <c r="F183" s="146" t="str">
        <f t="shared" si="2"/>
        <v>-</v>
      </c>
    </row>
    <row r="184" spans="1:6" s="8" customFormat="1" x14ac:dyDescent="0.2">
      <c r="A184" s="143">
        <v>3227</v>
      </c>
      <c r="B184" s="144" t="s">
        <v>3017</v>
      </c>
      <c r="C184" s="343">
        <v>173</v>
      </c>
      <c r="D184" s="147">
        <v>17467</v>
      </c>
      <c r="E184" s="147">
        <v>18389</v>
      </c>
      <c r="F184" s="146">
        <f t="shared" si="2"/>
        <v>105.27852521898437</v>
      </c>
    </row>
    <row r="185" spans="1:6" s="8" customFormat="1" x14ac:dyDescent="0.2">
      <c r="A185" s="143">
        <v>323</v>
      </c>
      <c r="B185" s="144" t="s">
        <v>1903</v>
      </c>
      <c r="C185" s="343">
        <v>174</v>
      </c>
      <c r="D185" s="145">
        <f>SUM(D186:D194)</f>
        <v>328121</v>
      </c>
      <c r="E185" s="145">
        <f>SUM(E186:E194)</f>
        <v>292753</v>
      </c>
      <c r="F185" s="148">
        <f t="shared" si="2"/>
        <v>89.221049551842157</v>
      </c>
    </row>
    <row r="186" spans="1:6" s="8" customFormat="1" x14ac:dyDescent="0.2">
      <c r="A186" s="143">
        <v>3231</v>
      </c>
      <c r="B186" s="144" t="s">
        <v>1735</v>
      </c>
      <c r="C186" s="343">
        <v>175</v>
      </c>
      <c r="D186" s="147">
        <v>34914</v>
      </c>
      <c r="E186" s="147">
        <v>39152</v>
      </c>
      <c r="F186" s="146">
        <f t="shared" si="2"/>
        <v>112.13839720455978</v>
      </c>
    </row>
    <row r="187" spans="1:6" s="8" customFormat="1" x14ac:dyDescent="0.2">
      <c r="A187" s="143">
        <v>3232</v>
      </c>
      <c r="B187" s="144" t="s">
        <v>3452</v>
      </c>
      <c r="C187" s="343">
        <v>176</v>
      </c>
      <c r="D187" s="147">
        <v>151907</v>
      </c>
      <c r="E187" s="147">
        <v>139013</v>
      </c>
      <c r="F187" s="146">
        <f t="shared" si="2"/>
        <v>91.511911893461132</v>
      </c>
    </row>
    <row r="188" spans="1:6" s="8" customFormat="1" x14ac:dyDescent="0.2">
      <c r="A188" s="143">
        <v>3233</v>
      </c>
      <c r="B188" s="144" t="s">
        <v>3453</v>
      </c>
      <c r="C188" s="343">
        <v>177</v>
      </c>
      <c r="D188" s="147">
        <v>10833</v>
      </c>
      <c r="E188" s="147">
        <v>10835</v>
      </c>
      <c r="F188" s="146">
        <f t="shared" si="2"/>
        <v>100.01846210652636</v>
      </c>
    </row>
    <row r="189" spans="1:6" s="8" customFormat="1" x14ac:dyDescent="0.2">
      <c r="A189" s="143">
        <v>3234</v>
      </c>
      <c r="B189" s="144" t="s">
        <v>3454</v>
      </c>
      <c r="C189" s="343">
        <v>178</v>
      </c>
      <c r="D189" s="147">
        <v>34835</v>
      </c>
      <c r="E189" s="147">
        <v>45109</v>
      </c>
      <c r="F189" s="146">
        <f t="shared" si="2"/>
        <v>129.49332567819724</v>
      </c>
    </row>
    <row r="190" spans="1:6" s="8" customFormat="1" x14ac:dyDescent="0.2">
      <c r="A190" s="143">
        <v>3235</v>
      </c>
      <c r="B190" s="144" t="s">
        <v>3455</v>
      </c>
      <c r="C190" s="343">
        <v>179</v>
      </c>
      <c r="D190" s="147">
        <v>0</v>
      </c>
      <c r="E190" s="147">
        <v>0</v>
      </c>
      <c r="F190" s="146" t="str">
        <f t="shared" si="2"/>
        <v>-</v>
      </c>
    </row>
    <row r="191" spans="1:6" s="8" customFormat="1" x14ac:dyDescent="0.2">
      <c r="A191" s="143">
        <v>3236</v>
      </c>
      <c r="B191" s="144" t="s">
        <v>3456</v>
      </c>
      <c r="C191" s="343">
        <v>180</v>
      </c>
      <c r="D191" s="147">
        <v>17434</v>
      </c>
      <c r="E191" s="147">
        <v>11433</v>
      </c>
      <c r="F191" s="146">
        <f t="shared" si="2"/>
        <v>65.578754158540789</v>
      </c>
    </row>
    <row r="192" spans="1:6" s="8" customFormat="1" x14ac:dyDescent="0.2">
      <c r="A192" s="143">
        <v>3237</v>
      </c>
      <c r="B192" s="144" t="s">
        <v>3457</v>
      </c>
      <c r="C192" s="343">
        <v>181</v>
      </c>
      <c r="D192" s="147">
        <v>61238</v>
      </c>
      <c r="E192" s="147">
        <v>35488</v>
      </c>
      <c r="F192" s="146">
        <f t="shared" si="2"/>
        <v>57.950945491361573</v>
      </c>
    </row>
    <row r="193" spans="1:6" s="8" customFormat="1" x14ac:dyDescent="0.2">
      <c r="A193" s="143">
        <v>3238</v>
      </c>
      <c r="B193" s="144" t="s">
        <v>490</v>
      </c>
      <c r="C193" s="343">
        <v>182</v>
      </c>
      <c r="D193" s="147">
        <v>4234</v>
      </c>
      <c r="E193" s="147">
        <v>0</v>
      </c>
      <c r="F193" s="146">
        <f t="shared" si="2"/>
        <v>0</v>
      </c>
    </row>
    <row r="194" spans="1:6" s="8" customFormat="1" x14ac:dyDescent="0.2">
      <c r="A194" s="143">
        <v>3239</v>
      </c>
      <c r="B194" s="144" t="s">
        <v>491</v>
      </c>
      <c r="C194" s="343">
        <v>183</v>
      </c>
      <c r="D194" s="147">
        <v>12726</v>
      </c>
      <c r="E194" s="147">
        <v>11723</v>
      </c>
      <c r="F194" s="146">
        <f t="shared" si="2"/>
        <v>92.11849756404213</v>
      </c>
    </row>
    <row r="195" spans="1:6" s="8" customFormat="1" x14ac:dyDescent="0.2">
      <c r="A195" s="143">
        <v>324</v>
      </c>
      <c r="B195" s="144" t="s">
        <v>3018</v>
      </c>
      <c r="C195" s="343">
        <v>184</v>
      </c>
      <c r="D195" s="147">
        <v>0</v>
      </c>
      <c r="E195" s="147">
        <v>0</v>
      </c>
      <c r="F195" s="146" t="str">
        <f t="shared" si="2"/>
        <v>-</v>
      </c>
    </row>
    <row r="196" spans="1:6" s="8" customFormat="1" x14ac:dyDescent="0.2">
      <c r="A196" s="143">
        <v>329</v>
      </c>
      <c r="B196" s="144" t="s">
        <v>373</v>
      </c>
      <c r="C196" s="343">
        <v>185</v>
      </c>
      <c r="D196" s="145">
        <f>SUM(D197:D203)</f>
        <v>15208</v>
      </c>
      <c r="E196" s="145">
        <f>SUM(E197:E203)</f>
        <v>30649</v>
      </c>
      <c r="F196" s="148">
        <f t="shared" si="2"/>
        <v>201.53208837453974</v>
      </c>
    </row>
    <row r="197" spans="1:6" s="8" customFormat="1" x14ac:dyDescent="0.2">
      <c r="A197" s="143">
        <v>3291</v>
      </c>
      <c r="B197" s="149" t="s">
        <v>1488</v>
      </c>
      <c r="C197" s="343">
        <v>186</v>
      </c>
      <c r="D197" s="147">
        <v>2762</v>
      </c>
      <c r="E197" s="147">
        <v>5525</v>
      </c>
      <c r="F197" s="146">
        <f t="shared" si="2"/>
        <v>200.03620564808111</v>
      </c>
    </row>
    <row r="198" spans="1:6" s="8" customFormat="1" x14ac:dyDescent="0.2">
      <c r="A198" s="143">
        <v>3292</v>
      </c>
      <c r="B198" s="144" t="s">
        <v>1489</v>
      </c>
      <c r="C198" s="343">
        <v>187</v>
      </c>
      <c r="D198" s="147">
        <v>4855</v>
      </c>
      <c r="E198" s="147">
        <v>5147</v>
      </c>
      <c r="F198" s="146">
        <f t="shared" si="2"/>
        <v>106.01441812564367</v>
      </c>
    </row>
    <row r="199" spans="1:6" s="8" customFormat="1" x14ac:dyDescent="0.2">
      <c r="A199" s="143">
        <v>3293</v>
      </c>
      <c r="B199" s="144" t="s">
        <v>1490</v>
      </c>
      <c r="C199" s="343">
        <v>188</v>
      </c>
      <c r="D199" s="147">
        <v>0</v>
      </c>
      <c r="E199" s="147">
        <v>0</v>
      </c>
      <c r="F199" s="146" t="str">
        <f t="shared" si="2"/>
        <v>-</v>
      </c>
    </row>
    <row r="200" spans="1:6" s="8" customFormat="1" x14ac:dyDescent="0.2">
      <c r="A200" s="143">
        <v>3294</v>
      </c>
      <c r="B200" s="144" t="s">
        <v>1904</v>
      </c>
      <c r="C200" s="343">
        <v>189</v>
      </c>
      <c r="D200" s="147">
        <v>0</v>
      </c>
      <c r="E200" s="147">
        <v>0</v>
      </c>
      <c r="F200" s="146" t="str">
        <f t="shared" si="2"/>
        <v>-</v>
      </c>
    </row>
    <row r="201" spans="1:6" s="8" customFormat="1" x14ac:dyDescent="0.2">
      <c r="A201" s="143">
        <v>3295</v>
      </c>
      <c r="B201" s="144" t="s">
        <v>3019</v>
      </c>
      <c r="C201" s="343">
        <v>190</v>
      </c>
      <c r="D201" s="147">
        <v>0</v>
      </c>
      <c r="E201" s="147">
        <v>0</v>
      </c>
      <c r="F201" s="146" t="str">
        <f t="shared" si="2"/>
        <v>-</v>
      </c>
    </row>
    <row r="202" spans="1:6" s="8" customFormat="1" x14ac:dyDescent="0.2">
      <c r="A202" s="143" t="s">
        <v>771</v>
      </c>
      <c r="B202" s="144" t="s">
        <v>772</v>
      </c>
      <c r="C202" s="343">
        <v>191</v>
      </c>
      <c r="D202" s="147">
        <v>0</v>
      </c>
      <c r="E202" s="147">
        <v>0</v>
      </c>
      <c r="F202" s="146" t="str">
        <f t="shared" si="2"/>
        <v>-</v>
      </c>
    </row>
    <row r="203" spans="1:6" s="8" customFormat="1" x14ac:dyDescent="0.2">
      <c r="A203" s="143">
        <v>3299</v>
      </c>
      <c r="B203" s="144" t="s">
        <v>1491</v>
      </c>
      <c r="C203" s="343">
        <v>192</v>
      </c>
      <c r="D203" s="147">
        <v>7591</v>
      </c>
      <c r="E203" s="147">
        <v>19977</v>
      </c>
      <c r="F203" s="146">
        <f t="shared" si="2"/>
        <v>263.16690818074034</v>
      </c>
    </row>
    <row r="204" spans="1:6" s="8" customFormat="1" x14ac:dyDescent="0.2">
      <c r="A204" s="143">
        <v>34</v>
      </c>
      <c r="B204" s="149" t="s">
        <v>374</v>
      </c>
      <c r="C204" s="343">
        <v>193</v>
      </c>
      <c r="D204" s="145">
        <f>D205+D210+D218</f>
        <v>1500</v>
      </c>
      <c r="E204" s="145">
        <f>E205+E210+E218</f>
        <v>1500</v>
      </c>
      <c r="F204" s="148">
        <f t="shared" si="2"/>
        <v>100</v>
      </c>
    </row>
    <row r="205" spans="1:6" s="8" customFormat="1" x14ac:dyDescent="0.2">
      <c r="A205" s="143">
        <v>341</v>
      </c>
      <c r="B205" s="144" t="s">
        <v>375</v>
      </c>
      <c r="C205" s="343">
        <v>194</v>
      </c>
      <c r="D205" s="145">
        <f>SUM(D206:D209)</f>
        <v>0</v>
      </c>
      <c r="E205" s="145">
        <f>SUM(E206:E209)</f>
        <v>0</v>
      </c>
      <c r="F205" s="148" t="str">
        <f t="shared" si="2"/>
        <v>-</v>
      </c>
    </row>
    <row r="206" spans="1:6" s="8" customFormat="1" x14ac:dyDescent="0.2">
      <c r="A206" s="143">
        <v>3411</v>
      </c>
      <c r="B206" s="144" t="s">
        <v>1492</v>
      </c>
      <c r="C206" s="343">
        <v>195</v>
      </c>
      <c r="D206" s="147">
        <v>0</v>
      </c>
      <c r="E206" s="147">
        <v>0</v>
      </c>
      <c r="F206" s="146" t="str">
        <f t="shared" ref="F206:F269" si="3">IF(D206&lt;&gt;0,IF(E206/D206&gt;=100,"&gt;&gt;100",E206/D206*100),"-")</f>
        <v>-</v>
      </c>
    </row>
    <row r="207" spans="1:6" s="8" customFormat="1" x14ac:dyDescent="0.2">
      <c r="A207" s="143">
        <v>3412</v>
      </c>
      <c r="B207" s="144" t="s">
        <v>1493</v>
      </c>
      <c r="C207" s="343">
        <v>196</v>
      </c>
      <c r="D207" s="147">
        <v>0</v>
      </c>
      <c r="E207" s="147">
        <v>0</v>
      </c>
      <c r="F207" s="146" t="str">
        <f t="shared" si="3"/>
        <v>-</v>
      </c>
    </row>
    <row r="208" spans="1:6" s="8" customFormat="1" x14ac:dyDescent="0.2">
      <c r="A208" s="143">
        <v>3413</v>
      </c>
      <c r="B208" s="144" t="s">
        <v>296</v>
      </c>
      <c r="C208" s="343">
        <v>197</v>
      </c>
      <c r="D208" s="147">
        <v>0</v>
      </c>
      <c r="E208" s="147">
        <v>0</v>
      </c>
      <c r="F208" s="146" t="str">
        <f t="shared" si="3"/>
        <v>-</v>
      </c>
    </row>
    <row r="209" spans="1:6" s="8" customFormat="1" x14ac:dyDescent="0.2">
      <c r="A209" s="143">
        <v>3419</v>
      </c>
      <c r="B209" s="144" t="s">
        <v>297</v>
      </c>
      <c r="C209" s="343">
        <v>198</v>
      </c>
      <c r="D209" s="147">
        <v>0</v>
      </c>
      <c r="E209" s="147">
        <v>0</v>
      </c>
      <c r="F209" s="146" t="str">
        <f t="shared" si="3"/>
        <v>-</v>
      </c>
    </row>
    <row r="210" spans="1:6" s="8" customFormat="1" x14ac:dyDescent="0.2">
      <c r="A210" s="143">
        <v>342</v>
      </c>
      <c r="B210" s="144" t="s">
        <v>376</v>
      </c>
      <c r="C210" s="343">
        <v>199</v>
      </c>
      <c r="D210" s="145">
        <f>SUM(D211:D217)</f>
        <v>0</v>
      </c>
      <c r="E210" s="145">
        <f>SUM(E211:E217)</f>
        <v>0</v>
      </c>
      <c r="F210" s="148" t="str">
        <f t="shared" si="3"/>
        <v>-</v>
      </c>
    </row>
    <row r="211" spans="1:6" s="8" customFormat="1" ht="24" x14ac:dyDescent="0.2">
      <c r="A211" s="143">
        <v>3421</v>
      </c>
      <c r="B211" s="144" t="s">
        <v>4254</v>
      </c>
      <c r="C211" s="343">
        <v>200</v>
      </c>
      <c r="D211" s="147">
        <v>0</v>
      </c>
      <c r="E211" s="147">
        <v>0</v>
      </c>
      <c r="F211" s="146" t="str">
        <f t="shared" si="3"/>
        <v>-</v>
      </c>
    </row>
    <row r="212" spans="1:6" s="8" customFormat="1" ht="24" x14ac:dyDescent="0.2">
      <c r="A212" s="143">
        <v>3422</v>
      </c>
      <c r="B212" s="152" t="s">
        <v>1773</v>
      </c>
      <c r="C212" s="343">
        <v>201</v>
      </c>
      <c r="D212" s="147">
        <v>0</v>
      </c>
      <c r="E212" s="147">
        <v>0</v>
      </c>
      <c r="F212" s="146" t="str">
        <f t="shared" si="3"/>
        <v>-</v>
      </c>
    </row>
    <row r="213" spans="1:6" s="8" customFormat="1" ht="24" x14ac:dyDescent="0.2">
      <c r="A213" s="143">
        <v>3423</v>
      </c>
      <c r="B213" s="152" t="s">
        <v>1774</v>
      </c>
      <c r="C213" s="343">
        <v>202</v>
      </c>
      <c r="D213" s="147">
        <v>0</v>
      </c>
      <c r="E213" s="147">
        <v>0</v>
      </c>
      <c r="F213" s="146" t="str">
        <f t="shared" si="3"/>
        <v>-</v>
      </c>
    </row>
    <row r="214" spans="1:6" s="8" customFormat="1" x14ac:dyDescent="0.2">
      <c r="A214" s="143">
        <v>3425</v>
      </c>
      <c r="B214" s="144" t="s">
        <v>21</v>
      </c>
      <c r="C214" s="343">
        <v>203</v>
      </c>
      <c r="D214" s="147">
        <v>0</v>
      </c>
      <c r="E214" s="147">
        <v>0</v>
      </c>
      <c r="F214" s="146" t="str">
        <f t="shared" si="3"/>
        <v>-</v>
      </c>
    </row>
    <row r="215" spans="1:6" s="8" customFormat="1" x14ac:dyDescent="0.2">
      <c r="A215" s="143">
        <v>3426</v>
      </c>
      <c r="B215" s="144" t="s">
        <v>22</v>
      </c>
      <c r="C215" s="343">
        <v>204</v>
      </c>
      <c r="D215" s="147">
        <v>0</v>
      </c>
      <c r="E215" s="147">
        <v>0</v>
      </c>
      <c r="F215" s="146" t="str">
        <f t="shared" si="3"/>
        <v>-</v>
      </c>
    </row>
    <row r="216" spans="1:6" s="8" customFormat="1" x14ac:dyDescent="0.2">
      <c r="A216" s="143">
        <v>3427</v>
      </c>
      <c r="B216" s="144" t="s">
        <v>23</v>
      </c>
      <c r="C216" s="343">
        <v>205</v>
      </c>
      <c r="D216" s="147">
        <v>0</v>
      </c>
      <c r="E216" s="147">
        <v>0</v>
      </c>
      <c r="F216" s="146" t="str">
        <f t="shared" si="3"/>
        <v>-</v>
      </c>
    </row>
    <row r="217" spans="1:6" s="8" customFormat="1" x14ac:dyDescent="0.2">
      <c r="A217" s="143">
        <v>3428</v>
      </c>
      <c r="B217" s="144" t="s">
        <v>4000</v>
      </c>
      <c r="C217" s="343">
        <v>206</v>
      </c>
      <c r="D217" s="147">
        <v>0</v>
      </c>
      <c r="E217" s="147">
        <v>0</v>
      </c>
      <c r="F217" s="146" t="str">
        <f t="shared" si="3"/>
        <v>-</v>
      </c>
    </row>
    <row r="218" spans="1:6" s="8" customFormat="1" x14ac:dyDescent="0.2">
      <c r="A218" s="143">
        <v>343</v>
      </c>
      <c r="B218" s="144" t="s">
        <v>377</v>
      </c>
      <c r="C218" s="343">
        <v>207</v>
      </c>
      <c r="D218" s="145">
        <f>SUM(D219:D222)</f>
        <v>1500</v>
      </c>
      <c r="E218" s="145">
        <f>SUM(E219:E222)</f>
        <v>1500</v>
      </c>
      <c r="F218" s="148">
        <f t="shared" si="3"/>
        <v>100</v>
      </c>
    </row>
    <row r="219" spans="1:6" s="8" customFormat="1" x14ac:dyDescent="0.2">
      <c r="A219" s="143">
        <v>3431</v>
      </c>
      <c r="B219" s="149" t="s">
        <v>3021</v>
      </c>
      <c r="C219" s="343">
        <v>208</v>
      </c>
      <c r="D219" s="147">
        <v>1500</v>
      </c>
      <c r="E219" s="147">
        <v>1500</v>
      </c>
      <c r="F219" s="146">
        <f t="shared" si="3"/>
        <v>100</v>
      </c>
    </row>
    <row r="220" spans="1:6" s="8" customFormat="1" x14ac:dyDescent="0.2">
      <c r="A220" s="143">
        <v>3432</v>
      </c>
      <c r="B220" s="144" t="s">
        <v>24</v>
      </c>
      <c r="C220" s="343">
        <v>209</v>
      </c>
      <c r="D220" s="147">
        <v>0</v>
      </c>
      <c r="E220" s="147">
        <v>0</v>
      </c>
      <c r="F220" s="146" t="str">
        <f t="shared" si="3"/>
        <v>-</v>
      </c>
    </row>
    <row r="221" spans="1:6" s="8" customFormat="1" x14ac:dyDescent="0.2">
      <c r="A221" s="143">
        <v>3433</v>
      </c>
      <c r="B221" s="144" t="s">
        <v>1395</v>
      </c>
      <c r="C221" s="343">
        <v>210</v>
      </c>
      <c r="D221" s="147">
        <v>0</v>
      </c>
      <c r="E221" s="147">
        <v>0</v>
      </c>
      <c r="F221" s="146" t="str">
        <f t="shared" si="3"/>
        <v>-</v>
      </c>
    </row>
    <row r="222" spans="1:6" s="8" customFormat="1" x14ac:dyDescent="0.2">
      <c r="A222" s="143">
        <v>3434</v>
      </c>
      <c r="B222" s="144" t="s">
        <v>1396</v>
      </c>
      <c r="C222" s="343">
        <v>211</v>
      </c>
      <c r="D222" s="147">
        <v>0</v>
      </c>
      <c r="E222" s="147">
        <v>0</v>
      </c>
      <c r="F222" s="146" t="str">
        <f t="shared" si="3"/>
        <v>-</v>
      </c>
    </row>
    <row r="223" spans="1:6" s="8" customFormat="1" x14ac:dyDescent="0.2">
      <c r="A223" s="143">
        <v>35</v>
      </c>
      <c r="B223" s="144" t="s">
        <v>378</v>
      </c>
      <c r="C223" s="343">
        <v>212</v>
      </c>
      <c r="D223" s="145">
        <f>D224+D227+D231</f>
        <v>0</v>
      </c>
      <c r="E223" s="145">
        <f>E224+E227+E231</f>
        <v>0</v>
      </c>
      <c r="F223" s="148" t="str">
        <f t="shared" si="3"/>
        <v>-</v>
      </c>
    </row>
    <row r="224" spans="1:6" s="8" customFormat="1" x14ac:dyDescent="0.2">
      <c r="A224" s="143">
        <v>351</v>
      </c>
      <c r="B224" s="144" t="s">
        <v>1894</v>
      </c>
      <c r="C224" s="343">
        <v>213</v>
      </c>
      <c r="D224" s="145">
        <f>SUM(D225:D226)</f>
        <v>0</v>
      </c>
      <c r="E224" s="145">
        <f>SUM(E225:E226)</f>
        <v>0</v>
      </c>
      <c r="F224" s="148" t="str">
        <f t="shared" si="3"/>
        <v>-</v>
      </c>
    </row>
    <row r="225" spans="1:6" s="8" customFormat="1" x14ac:dyDescent="0.2">
      <c r="A225" s="143">
        <v>3511</v>
      </c>
      <c r="B225" s="144" t="s">
        <v>1632</v>
      </c>
      <c r="C225" s="343">
        <v>214</v>
      </c>
      <c r="D225" s="147">
        <v>0</v>
      </c>
      <c r="E225" s="147">
        <v>0</v>
      </c>
      <c r="F225" s="146" t="str">
        <f t="shared" si="3"/>
        <v>-</v>
      </c>
    </row>
    <row r="226" spans="1:6" s="8" customFormat="1" x14ac:dyDescent="0.2">
      <c r="A226" s="143">
        <v>3512</v>
      </c>
      <c r="B226" s="144" t="s">
        <v>3587</v>
      </c>
      <c r="C226" s="343">
        <v>215</v>
      </c>
      <c r="D226" s="147">
        <v>0</v>
      </c>
      <c r="E226" s="147">
        <v>0</v>
      </c>
      <c r="F226" s="146" t="str">
        <f t="shared" si="3"/>
        <v>-</v>
      </c>
    </row>
    <row r="227" spans="1:6" s="8" customFormat="1" ht="24" x14ac:dyDescent="0.2">
      <c r="A227" s="143">
        <v>352</v>
      </c>
      <c r="B227" s="144" t="s">
        <v>1349</v>
      </c>
      <c r="C227" s="343">
        <v>216</v>
      </c>
      <c r="D227" s="145">
        <f>SUM(D228:D230)</f>
        <v>0</v>
      </c>
      <c r="E227" s="145">
        <f>SUM(E228:E230)</f>
        <v>0</v>
      </c>
      <c r="F227" s="148" t="str">
        <f t="shared" si="3"/>
        <v>-</v>
      </c>
    </row>
    <row r="228" spans="1:6" s="8" customFormat="1" x14ac:dyDescent="0.2">
      <c r="A228" s="143">
        <v>3521</v>
      </c>
      <c r="B228" s="144" t="s">
        <v>1633</v>
      </c>
      <c r="C228" s="343">
        <v>217</v>
      </c>
      <c r="D228" s="147">
        <v>0</v>
      </c>
      <c r="E228" s="147">
        <v>0</v>
      </c>
      <c r="F228" s="146" t="str">
        <f t="shared" si="3"/>
        <v>-</v>
      </c>
    </row>
    <row r="229" spans="1:6" s="8" customFormat="1" x14ac:dyDescent="0.2">
      <c r="A229" s="143">
        <v>3522</v>
      </c>
      <c r="B229" s="144" t="s">
        <v>1350</v>
      </c>
      <c r="C229" s="343">
        <v>218</v>
      </c>
      <c r="D229" s="147">
        <v>0</v>
      </c>
      <c r="E229" s="147">
        <v>0</v>
      </c>
      <c r="F229" s="146" t="str">
        <f t="shared" si="3"/>
        <v>-</v>
      </c>
    </row>
    <row r="230" spans="1:6" s="8" customFormat="1" x14ac:dyDescent="0.2">
      <c r="A230" s="143">
        <v>3523</v>
      </c>
      <c r="B230" s="144" t="s">
        <v>1634</v>
      </c>
      <c r="C230" s="343">
        <v>219</v>
      </c>
      <c r="D230" s="147">
        <v>0</v>
      </c>
      <c r="E230" s="147">
        <v>0</v>
      </c>
      <c r="F230" s="146" t="str">
        <f t="shared" si="3"/>
        <v>-</v>
      </c>
    </row>
    <row r="231" spans="1:6" s="8" customFormat="1" ht="24" x14ac:dyDescent="0.2">
      <c r="A231" s="150" t="s">
        <v>1351</v>
      </c>
      <c r="B231" s="151" t="s">
        <v>1352</v>
      </c>
      <c r="C231" s="343">
        <v>220</v>
      </c>
      <c r="D231" s="147">
        <v>0</v>
      </c>
      <c r="E231" s="147">
        <v>0</v>
      </c>
      <c r="F231" s="146"/>
    </row>
    <row r="232" spans="1:6" s="8" customFormat="1" ht="24" x14ac:dyDescent="0.2">
      <c r="A232" s="143">
        <v>36</v>
      </c>
      <c r="B232" s="144" t="s">
        <v>1208</v>
      </c>
      <c r="C232" s="343">
        <v>221</v>
      </c>
      <c r="D232" s="145">
        <f>D233+D236+D239+D242+D245+D249+D252</f>
        <v>10873</v>
      </c>
      <c r="E232" s="145">
        <f>E233+E236+E239+E242+E245+E249+E252</f>
        <v>2825</v>
      </c>
      <c r="F232" s="148">
        <f t="shared" si="3"/>
        <v>25.981789754437596</v>
      </c>
    </row>
    <row r="233" spans="1:6" s="8" customFormat="1" x14ac:dyDescent="0.2">
      <c r="A233" s="143">
        <v>361</v>
      </c>
      <c r="B233" s="144" t="s">
        <v>773</v>
      </c>
      <c r="C233" s="343">
        <v>222</v>
      </c>
      <c r="D233" s="145">
        <f>SUM(D234:D235)</f>
        <v>0</v>
      </c>
      <c r="E233" s="145">
        <f>SUM(E234:E235)</f>
        <v>0</v>
      </c>
      <c r="F233" s="148" t="str">
        <f t="shared" si="3"/>
        <v>-</v>
      </c>
    </row>
    <row r="234" spans="1:6" s="8" customFormat="1" x14ac:dyDescent="0.2">
      <c r="A234" s="143">
        <v>3611</v>
      </c>
      <c r="B234" s="144" t="s">
        <v>3588</v>
      </c>
      <c r="C234" s="343">
        <v>223</v>
      </c>
      <c r="D234" s="147">
        <v>0</v>
      </c>
      <c r="E234" s="147">
        <v>0</v>
      </c>
      <c r="F234" s="146" t="str">
        <f t="shared" si="3"/>
        <v>-</v>
      </c>
    </row>
    <row r="235" spans="1:6" s="8" customFormat="1" x14ac:dyDescent="0.2">
      <c r="A235" s="143">
        <v>3612</v>
      </c>
      <c r="B235" s="144" t="s">
        <v>3589</v>
      </c>
      <c r="C235" s="343">
        <v>224</v>
      </c>
      <c r="D235" s="147">
        <v>0</v>
      </c>
      <c r="E235" s="147">
        <v>0</v>
      </c>
      <c r="F235" s="146" t="str">
        <f t="shared" si="3"/>
        <v>-</v>
      </c>
    </row>
    <row r="236" spans="1:6" s="8" customFormat="1" x14ac:dyDescent="0.2">
      <c r="A236" s="143">
        <v>362</v>
      </c>
      <c r="B236" s="144" t="s">
        <v>774</v>
      </c>
      <c r="C236" s="343">
        <v>225</v>
      </c>
      <c r="D236" s="145">
        <f>SUM(D237:D238)</f>
        <v>0</v>
      </c>
      <c r="E236" s="145">
        <f>SUM(E237:E238)</f>
        <v>0</v>
      </c>
      <c r="F236" s="148" t="str">
        <f t="shared" si="3"/>
        <v>-</v>
      </c>
    </row>
    <row r="237" spans="1:6" s="8" customFormat="1" x14ac:dyDescent="0.2">
      <c r="A237" s="143">
        <v>3621</v>
      </c>
      <c r="B237" s="144" t="s">
        <v>2809</v>
      </c>
      <c r="C237" s="343">
        <v>226</v>
      </c>
      <c r="D237" s="147">
        <v>0</v>
      </c>
      <c r="E237" s="147">
        <v>0</v>
      </c>
      <c r="F237" s="146" t="str">
        <f t="shared" si="3"/>
        <v>-</v>
      </c>
    </row>
    <row r="238" spans="1:6" s="8" customFormat="1" x14ac:dyDescent="0.2">
      <c r="A238" s="143">
        <v>3622</v>
      </c>
      <c r="B238" s="144" t="s">
        <v>891</v>
      </c>
      <c r="C238" s="343">
        <v>227</v>
      </c>
      <c r="D238" s="147">
        <v>0</v>
      </c>
      <c r="E238" s="147">
        <v>0</v>
      </c>
      <c r="F238" s="146" t="str">
        <f t="shared" si="3"/>
        <v>-</v>
      </c>
    </row>
    <row r="239" spans="1:6" s="8" customFormat="1" x14ac:dyDescent="0.2">
      <c r="A239" s="143">
        <v>363</v>
      </c>
      <c r="B239" s="144" t="s">
        <v>775</v>
      </c>
      <c r="C239" s="343">
        <v>228</v>
      </c>
      <c r="D239" s="145">
        <f>SUM(D240:D241)</f>
        <v>0</v>
      </c>
      <c r="E239" s="145">
        <f>SUM(E240:E241)</f>
        <v>0</v>
      </c>
      <c r="F239" s="148" t="str">
        <f t="shared" si="3"/>
        <v>-</v>
      </c>
    </row>
    <row r="240" spans="1:6" s="8" customFormat="1" x14ac:dyDescent="0.2">
      <c r="A240" s="143">
        <v>3631</v>
      </c>
      <c r="B240" s="144" t="s">
        <v>559</v>
      </c>
      <c r="C240" s="343">
        <v>229</v>
      </c>
      <c r="D240" s="147">
        <v>0</v>
      </c>
      <c r="E240" s="147">
        <v>0</v>
      </c>
      <c r="F240" s="146" t="str">
        <f t="shared" si="3"/>
        <v>-</v>
      </c>
    </row>
    <row r="241" spans="1:6" s="8" customFormat="1" x14ac:dyDescent="0.2">
      <c r="A241" s="143">
        <v>3632</v>
      </c>
      <c r="B241" s="144" t="s">
        <v>1171</v>
      </c>
      <c r="C241" s="343">
        <v>230</v>
      </c>
      <c r="D241" s="147">
        <v>0</v>
      </c>
      <c r="E241" s="147">
        <v>0</v>
      </c>
      <c r="F241" s="146" t="str">
        <f t="shared" si="3"/>
        <v>-</v>
      </c>
    </row>
    <row r="242" spans="1:6" s="8" customFormat="1" x14ac:dyDescent="0.2">
      <c r="A242" s="143" t="s">
        <v>776</v>
      </c>
      <c r="B242" s="144" t="s">
        <v>29</v>
      </c>
      <c r="C242" s="343">
        <v>231</v>
      </c>
      <c r="D242" s="145">
        <f>SUM(D243:D244)</f>
        <v>0</v>
      </c>
      <c r="E242" s="145">
        <f>SUM(E243:E244)</f>
        <v>0</v>
      </c>
      <c r="F242" s="148" t="str">
        <f t="shared" si="3"/>
        <v>-</v>
      </c>
    </row>
    <row r="243" spans="1:6" s="8" customFormat="1" x14ac:dyDescent="0.2">
      <c r="A243" s="143" t="s">
        <v>30</v>
      </c>
      <c r="B243" s="144" t="s">
        <v>31</v>
      </c>
      <c r="C243" s="343">
        <v>232</v>
      </c>
      <c r="D243" s="147">
        <v>0</v>
      </c>
      <c r="E243" s="147">
        <v>0</v>
      </c>
      <c r="F243" s="146" t="str">
        <f t="shared" si="3"/>
        <v>-</v>
      </c>
    </row>
    <row r="244" spans="1:6" s="8" customFormat="1" x14ac:dyDescent="0.2">
      <c r="A244" s="143" t="s">
        <v>32</v>
      </c>
      <c r="B244" s="144" t="s">
        <v>33</v>
      </c>
      <c r="C244" s="343">
        <v>233</v>
      </c>
      <c r="D244" s="147">
        <v>0</v>
      </c>
      <c r="E244" s="147">
        <v>0</v>
      </c>
      <c r="F244" s="146" t="str">
        <f t="shared" si="3"/>
        <v>-</v>
      </c>
    </row>
    <row r="245" spans="1:6" s="8" customFormat="1" ht="24" x14ac:dyDescent="0.2">
      <c r="A245" s="143" t="s">
        <v>34</v>
      </c>
      <c r="B245" s="144" t="s">
        <v>1353</v>
      </c>
      <c r="C245" s="343">
        <v>234</v>
      </c>
      <c r="D245" s="145">
        <f>SUM(D246:D248)</f>
        <v>0</v>
      </c>
      <c r="E245" s="145">
        <f>SUM(E246:E248)</f>
        <v>0</v>
      </c>
      <c r="F245" s="148" t="str">
        <f t="shared" si="3"/>
        <v>-</v>
      </c>
    </row>
    <row r="246" spans="1:6" s="8" customFormat="1" ht="24" x14ac:dyDescent="0.2">
      <c r="A246" s="150">
        <v>3672</v>
      </c>
      <c r="B246" s="151" t="s">
        <v>1354</v>
      </c>
      <c r="C246" s="343">
        <v>235</v>
      </c>
      <c r="D246" s="147">
        <v>0</v>
      </c>
      <c r="E246" s="147">
        <v>0</v>
      </c>
      <c r="F246" s="146" t="str">
        <f t="shared" si="3"/>
        <v>-</v>
      </c>
    </row>
    <row r="247" spans="1:6" s="8" customFormat="1" ht="24" x14ac:dyDescent="0.2">
      <c r="A247" s="150">
        <v>3673</v>
      </c>
      <c r="B247" s="151" t="s">
        <v>1355</v>
      </c>
      <c r="C247" s="343">
        <v>236</v>
      </c>
      <c r="D247" s="147">
        <v>0</v>
      </c>
      <c r="E247" s="147">
        <v>0</v>
      </c>
      <c r="F247" s="146"/>
    </row>
    <row r="248" spans="1:6" s="8" customFormat="1" ht="24" x14ac:dyDescent="0.2">
      <c r="A248" s="150">
        <v>3674</v>
      </c>
      <c r="B248" s="151" t="s">
        <v>1356</v>
      </c>
      <c r="C248" s="343">
        <v>237</v>
      </c>
      <c r="D248" s="147">
        <v>0</v>
      </c>
      <c r="E248" s="147">
        <v>0</v>
      </c>
      <c r="F248" s="146"/>
    </row>
    <row r="249" spans="1:6" s="8" customFormat="1" x14ac:dyDescent="0.2">
      <c r="A249" s="143" t="s">
        <v>3635</v>
      </c>
      <c r="B249" s="144" t="s">
        <v>1357</v>
      </c>
      <c r="C249" s="343">
        <v>238</v>
      </c>
      <c r="D249" s="145">
        <f>SUM(D250:D251)</f>
        <v>0</v>
      </c>
      <c r="E249" s="145">
        <f>SUM(E250:E251)</f>
        <v>0</v>
      </c>
      <c r="F249" s="148" t="str">
        <f t="shared" si="3"/>
        <v>-</v>
      </c>
    </row>
    <row r="250" spans="1:6" s="8" customFormat="1" x14ac:dyDescent="0.2">
      <c r="A250" s="143" t="s">
        <v>2238</v>
      </c>
      <c r="B250" s="144" t="s">
        <v>2239</v>
      </c>
      <c r="C250" s="343">
        <v>239</v>
      </c>
      <c r="D250" s="147">
        <v>0</v>
      </c>
      <c r="E250" s="147">
        <v>0</v>
      </c>
      <c r="F250" s="146" t="str">
        <f t="shared" si="3"/>
        <v>-</v>
      </c>
    </row>
    <row r="251" spans="1:6" s="8" customFormat="1" x14ac:dyDescent="0.2">
      <c r="A251" s="143" t="s">
        <v>2240</v>
      </c>
      <c r="B251" s="144" t="s">
        <v>2241</v>
      </c>
      <c r="C251" s="343">
        <v>240</v>
      </c>
      <c r="D251" s="147">
        <v>0</v>
      </c>
      <c r="E251" s="147">
        <v>0</v>
      </c>
      <c r="F251" s="146" t="str">
        <f t="shared" si="3"/>
        <v>-</v>
      </c>
    </row>
    <row r="252" spans="1:6" s="8" customFormat="1" x14ac:dyDescent="0.2">
      <c r="A252" s="150" t="s">
        <v>1358</v>
      </c>
      <c r="B252" s="151" t="s">
        <v>1359</v>
      </c>
      <c r="C252" s="343">
        <v>241</v>
      </c>
      <c r="D252" s="145">
        <f>SUM(D253:D256)</f>
        <v>10873</v>
      </c>
      <c r="E252" s="145">
        <f>SUM(E253:E256)</f>
        <v>2825</v>
      </c>
      <c r="F252" s="148"/>
    </row>
    <row r="253" spans="1:6" s="8" customFormat="1" x14ac:dyDescent="0.2">
      <c r="A253" s="150" t="s">
        <v>1360</v>
      </c>
      <c r="B253" s="151" t="s">
        <v>621</v>
      </c>
      <c r="C253" s="343">
        <v>242</v>
      </c>
      <c r="D253" s="147">
        <v>10873</v>
      </c>
      <c r="E253" s="147">
        <v>2825</v>
      </c>
      <c r="F253" s="146"/>
    </row>
    <row r="254" spans="1:6" s="8" customFormat="1" x14ac:dyDescent="0.2">
      <c r="A254" s="150" t="s">
        <v>1361</v>
      </c>
      <c r="B254" s="151" t="s">
        <v>622</v>
      </c>
      <c r="C254" s="343">
        <v>243</v>
      </c>
      <c r="D254" s="147">
        <v>0</v>
      </c>
      <c r="E254" s="147">
        <v>0</v>
      </c>
      <c r="F254" s="146"/>
    </row>
    <row r="255" spans="1:6" s="8" customFormat="1" ht="24" x14ac:dyDescent="0.2">
      <c r="A255" s="150" t="s">
        <v>1362</v>
      </c>
      <c r="B255" s="151" t="s">
        <v>623</v>
      </c>
      <c r="C255" s="343">
        <v>244</v>
      </c>
      <c r="D255" s="147">
        <v>0</v>
      </c>
      <c r="E255" s="147">
        <v>0</v>
      </c>
      <c r="F255" s="146"/>
    </row>
    <row r="256" spans="1:6" s="8" customFormat="1" ht="24" x14ac:dyDescent="0.2">
      <c r="A256" s="150" t="s">
        <v>1363</v>
      </c>
      <c r="B256" s="151" t="s">
        <v>624</v>
      </c>
      <c r="C256" s="343">
        <v>245</v>
      </c>
      <c r="D256" s="147">
        <v>0</v>
      </c>
      <c r="E256" s="147">
        <v>0</v>
      </c>
      <c r="F256" s="146"/>
    </row>
    <row r="257" spans="1:6" s="8" customFormat="1" x14ac:dyDescent="0.2">
      <c r="A257" s="143">
        <v>37</v>
      </c>
      <c r="B257" s="153" t="s">
        <v>1271</v>
      </c>
      <c r="C257" s="343">
        <v>246</v>
      </c>
      <c r="D257" s="145">
        <f>D258+D264</f>
        <v>117300</v>
      </c>
      <c r="E257" s="145">
        <f>E258+E264</f>
        <v>146977</v>
      </c>
      <c r="F257" s="148">
        <f t="shared" si="3"/>
        <v>125.30008525149189</v>
      </c>
    </row>
    <row r="258" spans="1:6" s="8" customFormat="1" x14ac:dyDescent="0.2">
      <c r="A258" s="143">
        <v>371</v>
      </c>
      <c r="B258" s="144" t="s">
        <v>1364</v>
      </c>
      <c r="C258" s="343">
        <v>247</v>
      </c>
      <c r="D258" s="145">
        <f>SUM(D259:D263)</f>
        <v>0</v>
      </c>
      <c r="E258" s="145">
        <f>SUM(E259:E263)</f>
        <v>0</v>
      </c>
      <c r="F258" s="148" t="str">
        <f t="shared" si="3"/>
        <v>-</v>
      </c>
    </row>
    <row r="259" spans="1:6" s="8" customFormat="1" ht="24" x14ac:dyDescent="0.2">
      <c r="A259" s="143">
        <v>3711</v>
      </c>
      <c r="B259" s="144" t="s">
        <v>2905</v>
      </c>
      <c r="C259" s="343">
        <v>248</v>
      </c>
      <c r="D259" s="147">
        <v>0</v>
      </c>
      <c r="E259" s="147">
        <v>0</v>
      </c>
      <c r="F259" s="146" t="str">
        <f t="shared" si="3"/>
        <v>-</v>
      </c>
    </row>
    <row r="260" spans="1:6" s="8" customFormat="1" ht="24" x14ac:dyDescent="0.2">
      <c r="A260" s="143">
        <v>3712</v>
      </c>
      <c r="B260" s="144" t="s">
        <v>4246</v>
      </c>
      <c r="C260" s="343">
        <v>249</v>
      </c>
      <c r="D260" s="147">
        <v>0</v>
      </c>
      <c r="E260" s="147">
        <v>0</v>
      </c>
      <c r="F260" s="146" t="str">
        <f t="shared" si="3"/>
        <v>-</v>
      </c>
    </row>
    <row r="261" spans="1:6" s="8" customFormat="1" x14ac:dyDescent="0.2">
      <c r="A261" s="143" t="s">
        <v>4247</v>
      </c>
      <c r="B261" s="144" t="s">
        <v>4248</v>
      </c>
      <c r="C261" s="343">
        <v>250</v>
      </c>
      <c r="D261" s="147">
        <v>0</v>
      </c>
      <c r="E261" s="147">
        <v>0</v>
      </c>
      <c r="F261" s="146" t="str">
        <f t="shared" si="3"/>
        <v>-</v>
      </c>
    </row>
    <row r="262" spans="1:6" s="8" customFormat="1" x14ac:dyDescent="0.2">
      <c r="A262" s="143" t="s">
        <v>4249</v>
      </c>
      <c r="B262" s="144" t="s">
        <v>4250</v>
      </c>
      <c r="C262" s="343">
        <v>251</v>
      </c>
      <c r="D262" s="147">
        <v>0</v>
      </c>
      <c r="E262" s="147">
        <v>0</v>
      </c>
      <c r="F262" s="146" t="str">
        <f t="shared" si="3"/>
        <v>-</v>
      </c>
    </row>
    <row r="263" spans="1:6" s="8" customFormat="1" x14ac:dyDescent="0.2">
      <c r="A263" s="150" t="s">
        <v>1365</v>
      </c>
      <c r="B263" s="151" t="s">
        <v>2610</v>
      </c>
      <c r="C263" s="343">
        <v>252</v>
      </c>
      <c r="D263" s="147">
        <v>0</v>
      </c>
      <c r="E263" s="147">
        <v>0</v>
      </c>
      <c r="F263" s="146"/>
    </row>
    <row r="264" spans="1:6" s="8" customFormat="1" x14ac:dyDescent="0.2">
      <c r="A264" s="143">
        <v>372</v>
      </c>
      <c r="B264" s="149" t="s">
        <v>2611</v>
      </c>
      <c r="C264" s="343">
        <v>253</v>
      </c>
      <c r="D264" s="145">
        <f>SUM(D265:D267)</f>
        <v>117300</v>
      </c>
      <c r="E264" s="145">
        <f>SUM(E265:E267)</f>
        <v>146977</v>
      </c>
      <c r="F264" s="148">
        <f t="shared" si="3"/>
        <v>125.30008525149189</v>
      </c>
    </row>
    <row r="265" spans="1:6" s="8" customFormat="1" x14ac:dyDescent="0.2">
      <c r="A265" s="143">
        <v>3721</v>
      </c>
      <c r="B265" s="144" t="s">
        <v>763</v>
      </c>
      <c r="C265" s="343">
        <v>254</v>
      </c>
      <c r="D265" s="147">
        <v>29500</v>
      </c>
      <c r="E265" s="147">
        <v>26500</v>
      </c>
      <c r="F265" s="146">
        <f t="shared" si="3"/>
        <v>89.830508474576277</v>
      </c>
    </row>
    <row r="266" spans="1:6" s="8" customFormat="1" x14ac:dyDescent="0.2">
      <c r="A266" s="143">
        <v>3722</v>
      </c>
      <c r="B266" s="144" t="s">
        <v>762</v>
      </c>
      <c r="C266" s="343">
        <v>255</v>
      </c>
      <c r="D266" s="147">
        <v>87800</v>
      </c>
      <c r="E266" s="147">
        <v>120477</v>
      </c>
      <c r="F266" s="146">
        <f t="shared" si="3"/>
        <v>137.21753986332575</v>
      </c>
    </row>
    <row r="267" spans="1:6" s="8" customFormat="1" x14ac:dyDescent="0.2">
      <c r="A267" s="150" t="s">
        <v>2612</v>
      </c>
      <c r="B267" s="151" t="s">
        <v>2613</v>
      </c>
      <c r="C267" s="343">
        <v>256</v>
      </c>
      <c r="D267" s="147">
        <v>0</v>
      </c>
      <c r="E267" s="147">
        <v>0</v>
      </c>
      <c r="F267" s="146"/>
    </row>
    <row r="268" spans="1:6" s="8" customFormat="1" x14ac:dyDescent="0.2">
      <c r="A268" s="143">
        <v>38</v>
      </c>
      <c r="B268" s="144" t="s">
        <v>2614</v>
      </c>
      <c r="C268" s="343">
        <v>257</v>
      </c>
      <c r="D268" s="145">
        <f>D269+D273+D277+D283</f>
        <v>0</v>
      </c>
      <c r="E268" s="145">
        <f>E269+E273+E277+E283</f>
        <v>0</v>
      </c>
      <c r="F268" s="148" t="str">
        <f t="shared" si="3"/>
        <v>-</v>
      </c>
    </row>
    <row r="269" spans="1:6" s="8" customFormat="1" x14ac:dyDescent="0.2">
      <c r="A269" s="143">
        <v>381</v>
      </c>
      <c r="B269" s="144" t="s">
        <v>1084</v>
      </c>
      <c r="C269" s="343">
        <v>258</v>
      </c>
      <c r="D269" s="145">
        <f>SUM(D270:D272)</f>
        <v>0</v>
      </c>
      <c r="E269" s="145">
        <f>SUM(E270:E272)</f>
        <v>0</v>
      </c>
      <c r="F269" s="148" t="str">
        <f t="shared" si="3"/>
        <v>-</v>
      </c>
    </row>
    <row r="270" spans="1:6" s="8" customFormat="1" x14ac:dyDescent="0.2">
      <c r="A270" s="143">
        <v>3811</v>
      </c>
      <c r="B270" s="144" t="s">
        <v>3851</v>
      </c>
      <c r="C270" s="343">
        <v>259</v>
      </c>
      <c r="D270" s="147">
        <v>0</v>
      </c>
      <c r="E270" s="147">
        <v>0</v>
      </c>
      <c r="F270" s="146" t="str">
        <f t="shared" ref="F270:F299" si="4">IF(D270&lt;&gt;0,IF(E270/D270&gt;=100,"&gt;&gt;100",E270/D270*100),"-")</f>
        <v>-</v>
      </c>
    </row>
    <row r="271" spans="1:6" s="8" customFormat="1" x14ac:dyDescent="0.2">
      <c r="A271" s="143">
        <v>3812</v>
      </c>
      <c r="B271" s="144" t="s">
        <v>1496</v>
      </c>
      <c r="C271" s="343">
        <v>260</v>
      </c>
      <c r="D271" s="147">
        <v>0</v>
      </c>
      <c r="E271" s="147">
        <v>0</v>
      </c>
      <c r="F271" s="146" t="str">
        <f t="shared" si="4"/>
        <v>-</v>
      </c>
    </row>
    <row r="272" spans="1:6" s="8" customFormat="1" x14ac:dyDescent="0.2">
      <c r="A272" s="150" t="s">
        <v>1085</v>
      </c>
      <c r="B272" s="151" t="s">
        <v>1086</v>
      </c>
      <c r="C272" s="343">
        <v>261</v>
      </c>
      <c r="D272" s="147">
        <v>0</v>
      </c>
      <c r="E272" s="147">
        <v>0</v>
      </c>
      <c r="F272" s="146"/>
    </row>
    <row r="273" spans="1:6" s="8" customFormat="1" x14ac:dyDescent="0.2">
      <c r="A273" s="143">
        <v>382</v>
      </c>
      <c r="B273" s="144" t="s">
        <v>1087</v>
      </c>
      <c r="C273" s="343">
        <v>262</v>
      </c>
      <c r="D273" s="145">
        <f>SUM(D274:D276)</f>
        <v>0</v>
      </c>
      <c r="E273" s="145">
        <f>SUM(E274:E276)</f>
        <v>0</v>
      </c>
      <c r="F273" s="148" t="str">
        <f t="shared" si="4"/>
        <v>-</v>
      </c>
    </row>
    <row r="274" spans="1:6" s="8" customFormat="1" x14ac:dyDescent="0.2">
      <c r="A274" s="143">
        <v>3821</v>
      </c>
      <c r="B274" s="144" t="s">
        <v>1497</v>
      </c>
      <c r="C274" s="343">
        <v>263</v>
      </c>
      <c r="D274" s="147">
        <v>0</v>
      </c>
      <c r="E274" s="147">
        <v>0</v>
      </c>
      <c r="F274" s="146" t="str">
        <f t="shared" si="4"/>
        <v>-</v>
      </c>
    </row>
    <row r="275" spans="1:6" s="8" customFormat="1" x14ac:dyDescent="0.2">
      <c r="A275" s="143">
        <v>3822</v>
      </c>
      <c r="B275" s="144" t="s">
        <v>1498</v>
      </c>
      <c r="C275" s="343">
        <v>264</v>
      </c>
      <c r="D275" s="147">
        <v>0</v>
      </c>
      <c r="E275" s="147">
        <v>0</v>
      </c>
      <c r="F275" s="146" t="str">
        <f t="shared" si="4"/>
        <v>-</v>
      </c>
    </row>
    <row r="276" spans="1:6" s="8" customFormat="1" x14ac:dyDescent="0.2">
      <c r="A276" s="150" t="s">
        <v>1088</v>
      </c>
      <c r="B276" s="151" t="s">
        <v>1089</v>
      </c>
      <c r="C276" s="343">
        <v>265</v>
      </c>
      <c r="D276" s="147">
        <v>0</v>
      </c>
      <c r="E276" s="147">
        <v>0</v>
      </c>
      <c r="F276" s="146"/>
    </row>
    <row r="277" spans="1:6" s="8" customFormat="1" x14ac:dyDescent="0.2">
      <c r="A277" s="143">
        <v>383</v>
      </c>
      <c r="B277" s="144" t="s">
        <v>329</v>
      </c>
      <c r="C277" s="343">
        <v>266</v>
      </c>
      <c r="D277" s="145">
        <f>SUM(D278:D282)</f>
        <v>0</v>
      </c>
      <c r="E277" s="145">
        <f>SUM(E278:E282)</f>
        <v>0</v>
      </c>
      <c r="F277" s="148" t="str">
        <f t="shared" si="4"/>
        <v>-</v>
      </c>
    </row>
    <row r="278" spans="1:6" s="8" customFormat="1" x14ac:dyDescent="0.2">
      <c r="A278" s="143">
        <v>3831</v>
      </c>
      <c r="B278" s="144" t="s">
        <v>3560</v>
      </c>
      <c r="C278" s="343">
        <v>267</v>
      </c>
      <c r="D278" s="147">
        <v>0</v>
      </c>
      <c r="E278" s="147">
        <v>0</v>
      </c>
      <c r="F278" s="146" t="str">
        <f t="shared" si="4"/>
        <v>-</v>
      </c>
    </row>
    <row r="279" spans="1:6" s="8" customFormat="1" x14ac:dyDescent="0.2">
      <c r="A279" s="143">
        <v>3832</v>
      </c>
      <c r="B279" s="144" t="s">
        <v>1499</v>
      </c>
      <c r="C279" s="343">
        <v>268</v>
      </c>
      <c r="D279" s="147">
        <v>0</v>
      </c>
      <c r="E279" s="147">
        <v>0</v>
      </c>
      <c r="F279" s="146" t="str">
        <f t="shared" si="4"/>
        <v>-</v>
      </c>
    </row>
    <row r="280" spans="1:6" s="8" customFormat="1" x14ac:dyDescent="0.2">
      <c r="A280" s="143">
        <v>3833</v>
      </c>
      <c r="B280" s="144" t="s">
        <v>3561</v>
      </c>
      <c r="C280" s="343">
        <v>269</v>
      </c>
      <c r="D280" s="147">
        <v>0</v>
      </c>
      <c r="E280" s="147">
        <v>0</v>
      </c>
      <c r="F280" s="146" t="str">
        <f t="shared" si="4"/>
        <v>-</v>
      </c>
    </row>
    <row r="281" spans="1:6" s="8" customFormat="1" x14ac:dyDescent="0.2">
      <c r="A281" s="143">
        <v>3834</v>
      </c>
      <c r="B281" s="144" t="s">
        <v>3562</v>
      </c>
      <c r="C281" s="343">
        <v>270</v>
      </c>
      <c r="D281" s="147">
        <v>0</v>
      </c>
      <c r="E281" s="147">
        <v>0</v>
      </c>
      <c r="F281" s="146" t="str">
        <f t="shared" si="4"/>
        <v>-</v>
      </c>
    </row>
    <row r="282" spans="1:6" s="8" customFormat="1" x14ac:dyDescent="0.2">
      <c r="A282" s="143" t="s">
        <v>1081</v>
      </c>
      <c r="B282" s="144" t="s">
        <v>1036</v>
      </c>
      <c r="C282" s="343">
        <v>271</v>
      </c>
      <c r="D282" s="147">
        <v>0</v>
      </c>
      <c r="E282" s="147">
        <v>0</v>
      </c>
      <c r="F282" s="146" t="str">
        <f t="shared" si="4"/>
        <v>-</v>
      </c>
    </row>
    <row r="283" spans="1:6" s="8" customFormat="1" x14ac:dyDescent="0.2">
      <c r="A283" s="143">
        <v>386</v>
      </c>
      <c r="B283" s="144" t="s">
        <v>1090</v>
      </c>
      <c r="C283" s="343">
        <v>272</v>
      </c>
      <c r="D283" s="145">
        <f>SUM(D284:D287)</f>
        <v>0</v>
      </c>
      <c r="E283" s="145">
        <f>SUM(E284:E287)</f>
        <v>0</v>
      </c>
      <c r="F283" s="148" t="str">
        <f t="shared" si="4"/>
        <v>-</v>
      </c>
    </row>
    <row r="284" spans="1:6" s="8" customFormat="1" ht="24" x14ac:dyDescent="0.2">
      <c r="A284" s="143">
        <v>3861</v>
      </c>
      <c r="B284" s="144" t="s">
        <v>3563</v>
      </c>
      <c r="C284" s="343">
        <v>273</v>
      </c>
      <c r="D284" s="147">
        <v>0</v>
      </c>
      <c r="E284" s="147">
        <v>0</v>
      </c>
      <c r="F284" s="146" t="str">
        <f t="shared" si="4"/>
        <v>-</v>
      </c>
    </row>
    <row r="285" spans="1:6" s="8" customFormat="1" ht="24" x14ac:dyDescent="0.2">
      <c r="A285" s="143">
        <v>3862</v>
      </c>
      <c r="B285" s="144" t="s">
        <v>2230</v>
      </c>
      <c r="C285" s="343">
        <v>274</v>
      </c>
      <c r="D285" s="147">
        <v>0</v>
      </c>
      <c r="E285" s="147">
        <v>0</v>
      </c>
      <c r="F285" s="146" t="str">
        <f t="shared" si="4"/>
        <v>-</v>
      </c>
    </row>
    <row r="286" spans="1:6" s="8" customFormat="1" x14ac:dyDescent="0.2">
      <c r="A286" s="143">
        <v>3863</v>
      </c>
      <c r="B286" s="144" t="s">
        <v>2231</v>
      </c>
      <c r="C286" s="343">
        <v>275</v>
      </c>
      <c r="D286" s="147">
        <v>0</v>
      </c>
      <c r="E286" s="147">
        <v>0</v>
      </c>
      <c r="F286" s="146" t="str">
        <f t="shared" si="4"/>
        <v>-</v>
      </c>
    </row>
    <row r="287" spans="1:6" s="8" customFormat="1" x14ac:dyDescent="0.2">
      <c r="A287" s="150" t="s">
        <v>1091</v>
      </c>
      <c r="B287" s="151" t="s">
        <v>1092</v>
      </c>
      <c r="C287" s="343">
        <v>276</v>
      </c>
      <c r="D287" s="147">
        <v>0</v>
      </c>
      <c r="E287" s="147">
        <v>0</v>
      </c>
      <c r="F287" s="146"/>
    </row>
    <row r="288" spans="1:6" s="8" customFormat="1" x14ac:dyDescent="0.2">
      <c r="A288" s="143" t="s">
        <v>832</v>
      </c>
      <c r="B288" s="144" t="s">
        <v>833</v>
      </c>
      <c r="C288" s="343">
        <v>277</v>
      </c>
      <c r="D288" s="147">
        <v>0</v>
      </c>
      <c r="E288" s="147">
        <v>0</v>
      </c>
      <c r="F288" s="146" t="str">
        <f t="shared" si="4"/>
        <v>-</v>
      </c>
    </row>
    <row r="289" spans="1:6" s="8" customFormat="1" x14ac:dyDescent="0.2">
      <c r="A289" s="143" t="s">
        <v>832</v>
      </c>
      <c r="B289" s="144" t="s">
        <v>707</v>
      </c>
      <c r="C289" s="343">
        <v>278</v>
      </c>
      <c r="D289" s="147">
        <v>0</v>
      </c>
      <c r="E289" s="147">
        <v>0</v>
      </c>
      <c r="F289" s="146" t="str">
        <f t="shared" si="4"/>
        <v>-</v>
      </c>
    </row>
    <row r="290" spans="1:6" s="8" customFormat="1" x14ac:dyDescent="0.2">
      <c r="A290" s="143" t="s">
        <v>832</v>
      </c>
      <c r="B290" s="144" t="s">
        <v>4241</v>
      </c>
      <c r="C290" s="343">
        <v>279</v>
      </c>
      <c r="D290" s="145">
        <f>IF(D289&gt;=D288,D289-D288,0)</f>
        <v>0</v>
      </c>
      <c r="E290" s="145">
        <f>IF(E289&gt;=E288,E289-E288,0)</f>
        <v>0</v>
      </c>
      <c r="F290" s="148" t="str">
        <f t="shared" si="4"/>
        <v>-</v>
      </c>
    </row>
    <row r="291" spans="1:6" s="8" customFormat="1" x14ac:dyDescent="0.2">
      <c r="A291" s="143" t="s">
        <v>832</v>
      </c>
      <c r="B291" s="144" t="s">
        <v>4242</v>
      </c>
      <c r="C291" s="343">
        <v>280</v>
      </c>
      <c r="D291" s="145">
        <f>IF(D288&gt;=D289,D288-D289,0)</f>
        <v>0</v>
      </c>
      <c r="E291" s="145">
        <f>IF(E288&gt;=E289,E288-E289,0)</f>
        <v>0</v>
      </c>
      <c r="F291" s="148" t="str">
        <f t="shared" si="4"/>
        <v>-</v>
      </c>
    </row>
    <row r="292" spans="1:6" s="8" customFormat="1" x14ac:dyDescent="0.2">
      <c r="A292" s="143" t="s">
        <v>832</v>
      </c>
      <c r="B292" s="144" t="s">
        <v>4243</v>
      </c>
      <c r="C292" s="343">
        <v>281</v>
      </c>
      <c r="D292" s="145">
        <f>D159-D290+D291</f>
        <v>3667443</v>
      </c>
      <c r="E292" s="145">
        <f>E159-E290+E291</f>
        <v>4298993</v>
      </c>
      <c r="F292" s="148">
        <f t="shared" si="4"/>
        <v>117.22044487126317</v>
      </c>
    </row>
    <row r="293" spans="1:6" s="8" customFormat="1" x14ac:dyDescent="0.2">
      <c r="A293" s="143" t="s">
        <v>832</v>
      </c>
      <c r="B293" s="144" t="s">
        <v>4244</v>
      </c>
      <c r="C293" s="343">
        <v>282</v>
      </c>
      <c r="D293" s="145">
        <f>IF(D12&gt;=D292,D12-D292,0)</f>
        <v>242394</v>
      </c>
      <c r="E293" s="145">
        <f>IF(E12&gt;=E292,E12-E292,0)</f>
        <v>243662</v>
      </c>
      <c r="F293" s="148">
        <f t="shared" si="4"/>
        <v>100.52311525862851</v>
      </c>
    </row>
    <row r="294" spans="1:6" s="8" customFormat="1" x14ac:dyDescent="0.2">
      <c r="A294" s="143" t="s">
        <v>832</v>
      </c>
      <c r="B294" s="144" t="s">
        <v>4245</v>
      </c>
      <c r="C294" s="343">
        <v>283</v>
      </c>
      <c r="D294" s="145">
        <f>IF(D292&gt;=D12,D292-D12,0)</f>
        <v>0</v>
      </c>
      <c r="E294" s="145">
        <f>IF(E292&gt;=E12,E292-E12,0)</f>
        <v>0</v>
      </c>
      <c r="F294" s="148" t="str">
        <f t="shared" si="4"/>
        <v>-</v>
      </c>
    </row>
    <row r="295" spans="1:6" s="8" customFormat="1" x14ac:dyDescent="0.2">
      <c r="A295" s="143">
        <v>92211</v>
      </c>
      <c r="B295" s="144" t="s">
        <v>2439</v>
      </c>
      <c r="C295" s="343">
        <v>284</v>
      </c>
      <c r="D295" s="147">
        <v>248584</v>
      </c>
      <c r="E295" s="147">
        <v>490738</v>
      </c>
      <c r="F295" s="146">
        <f t="shared" si="4"/>
        <v>197.413349209925</v>
      </c>
    </row>
    <row r="296" spans="1:6" s="8" customFormat="1" x14ac:dyDescent="0.2">
      <c r="A296" s="143">
        <v>92221</v>
      </c>
      <c r="B296" s="144" t="s">
        <v>4005</v>
      </c>
      <c r="C296" s="343">
        <v>285</v>
      </c>
      <c r="D296" s="147">
        <v>0</v>
      </c>
      <c r="E296" s="147">
        <v>0</v>
      </c>
      <c r="F296" s="146" t="str">
        <f t="shared" si="4"/>
        <v>-</v>
      </c>
    </row>
    <row r="297" spans="1:6" s="8" customFormat="1" x14ac:dyDescent="0.2">
      <c r="A297" s="143">
        <v>96</v>
      </c>
      <c r="B297" s="144" t="s">
        <v>4007</v>
      </c>
      <c r="C297" s="343">
        <v>286</v>
      </c>
      <c r="D297" s="147">
        <v>8400</v>
      </c>
      <c r="E297" s="147">
        <v>16000</v>
      </c>
      <c r="F297" s="146">
        <f t="shared" si="4"/>
        <v>190.47619047619045</v>
      </c>
    </row>
    <row r="298" spans="1:6" s="8" customFormat="1" x14ac:dyDescent="0.2">
      <c r="A298" s="143">
        <v>9661</v>
      </c>
      <c r="B298" s="144" t="s">
        <v>3505</v>
      </c>
      <c r="C298" s="343">
        <v>287</v>
      </c>
      <c r="D298" s="147">
        <v>0</v>
      </c>
      <c r="E298" s="147">
        <v>0</v>
      </c>
      <c r="F298" s="146" t="str">
        <f t="shared" si="4"/>
        <v>-</v>
      </c>
    </row>
    <row r="299" spans="1:6" s="8" customFormat="1" x14ac:dyDescent="0.2">
      <c r="A299" s="154" t="s">
        <v>1494</v>
      </c>
      <c r="B299" s="155" t="s">
        <v>1495</v>
      </c>
      <c r="C299" s="345">
        <v>288</v>
      </c>
      <c r="D299" s="156">
        <v>0</v>
      </c>
      <c r="E299" s="156">
        <v>0</v>
      </c>
      <c r="F299" s="157" t="str">
        <f t="shared" si="4"/>
        <v>-</v>
      </c>
    </row>
    <row r="300" spans="1:6" s="8" customFormat="1" ht="15" customHeight="1" x14ac:dyDescent="0.2">
      <c r="A300" s="433" t="s">
        <v>2872</v>
      </c>
      <c r="B300" s="434"/>
      <c r="C300" s="346"/>
      <c r="D300" s="141"/>
      <c r="E300" s="141"/>
      <c r="F300" s="142"/>
    </row>
    <row r="301" spans="1:6" s="8" customFormat="1" x14ac:dyDescent="0.2">
      <c r="A301" s="143">
        <v>7</v>
      </c>
      <c r="B301" s="144" t="s">
        <v>4134</v>
      </c>
      <c r="C301" s="343">
        <v>289</v>
      </c>
      <c r="D301" s="145">
        <f>D302+D314+D347+D351</f>
        <v>0</v>
      </c>
      <c r="E301" s="145">
        <f>E302+E314+E347+E351</f>
        <v>0</v>
      </c>
      <c r="F301" s="148" t="str">
        <f t="shared" ref="F301:F364" si="5">IF(D301&lt;&gt;0,IF(E301/D301&gt;=100,"&gt;&gt;100",E301/D301*100),"-")</f>
        <v>-</v>
      </c>
    </row>
    <row r="302" spans="1:6" s="8" customFormat="1" x14ac:dyDescent="0.2">
      <c r="A302" s="143">
        <v>71</v>
      </c>
      <c r="B302" s="144" t="s">
        <v>4135</v>
      </c>
      <c r="C302" s="343">
        <v>290</v>
      </c>
      <c r="D302" s="145">
        <f>D303+D307</f>
        <v>0</v>
      </c>
      <c r="E302" s="145">
        <f>E303+E307</f>
        <v>0</v>
      </c>
      <c r="F302" s="148" t="str">
        <f t="shared" si="5"/>
        <v>-</v>
      </c>
    </row>
    <row r="303" spans="1:6" s="8" customFormat="1" x14ac:dyDescent="0.2">
      <c r="A303" s="143">
        <v>711</v>
      </c>
      <c r="B303" s="144" t="s">
        <v>4136</v>
      </c>
      <c r="C303" s="343">
        <v>291</v>
      </c>
      <c r="D303" s="145">
        <f>SUM(D304:D306)</f>
        <v>0</v>
      </c>
      <c r="E303" s="145">
        <f>SUM(E304:E306)</f>
        <v>0</v>
      </c>
      <c r="F303" s="148" t="str">
        <f t="shared" si="5"/>
        <v>-</v>
      </c>
    </row>
    <row r="304" spans="1:6" s="8" customFormat="1" x14ac:dyDescent="0.2">
      <c r="A304" s="143">
        <v>7111</v>
      </c>
      <c r="B304" s="144" t="s">
        <v>4013</v>
      </c>
      <c r="C304" s="343">
        <v>292</v>
      </c>
      <c r="D304" s="147">
        <v>0</v>
      </c>
      <c r="E304" s="147">
        <v>0</v>
      </c>
      <c r="F304" s="146" t="str">
        <f t="shared" si="5"/>
        <v>-</v>
      </c>
    </row>
    <row r="305" spans="1:6" s="8" customFormat="1" x14ac:dyDescent="0.2">
      <c r="A305" s="143">
        <v>7112</v>
      </c>
      <c r="B305" s="144" t="s">
        <v>4008</v>
      </c>
      <c r="C305" s="343">
        <v>293</v>
      </c>
      <c r="D305" s="147">
        <v>0</v>
      </c>
      <c r="E305" s="147">
        <v>0</v>
      </c>
      <c r="F305" s="146" t="str">
        <f t="shared" si="5"/>
        <v>-</v>
      </c>
    </row>
    <row r="306" spans="1:6" s="8" customFormat="1" x14ac:dyDescent="0.2">
      <c r="A306" s="143">
        <v>7113</v>
      </c>
      <c r="B306" s="144" t="s">
        <v>4009</v>
      </c>
      <c r="C306" s="343">
        <v>294</v>
      </c>
      <c r="D306" s="147">
        <v>0</v>
      </c>
      <c r="E306" s="147">
        <v>0</v>
      </c>
      <c r="F306" s="146" t="str">
        <f t="shared" si="5"/>
        <v>-</v>
      </c>
    </row>
    <row r="307" spans="1:6" s="8" customFormat="1" x14ac:dyDescent="0.2">
      <c r="A307" s="143">
        <v>712</v>
      </c>
      <c r="B307" s="144" t="s">
        <v>4137</v>
      </c>
      <c r="C307" s="343">
        <v>295</v>
      </c>
      <c r="D307" s="145">
        <f>SUM(D308:D313)</f>
        <v>0</v>
      </c>
      <c r="E307" s="145">
        <f>SUM(E308:E313)</f>
        <v>0</v>
      </c>
      <c r="F307" s="148" t="str">
        <f t="shared" si="5"/>
        <v>-</v>
      </c>
    </row>
    <row r="308" spans="1:6" s="8" customFormat="1" x14ac:dyDescent="0.2">
      <c r="A308" s="143">
        <v>7121</v>
      </c>
      <c r="B308" s="144" t="s">
        <v>4010</v>
      </c>
      <c r="C308" s="343">
        <v>296</v>
      </c>
      <c r="D308" s="147">
        <v>0</v>
      </c>
      <c r="E308" s="147">
        <v>0</v>
      </c>
      <c r="F308" s="146" t="str">
        <f t="shared" si="5"/>
        <v>-</v>
      </c>
    </row>
    <row r="309" spans="1:6" s="8" customFormat="1" x14ac:dyDescent="0.2">
      <c r="A309" s="143">
        <v>7122</v>
      </c>
      <c r="B309" s="144" t="s">
        <v>4011</v>
      </c>
      <c r="C309" s="343">
        <v>297</v>
      </c>
      <c r="D309" s="147">
        <v>0</v>
      </c>
      <c r="E309" s="147">
        <v>0</v>
      </c>
      <c r="F309" s="146" t="str">
        <f t="shared" si="5"/>
        <v>-</v>
      </c>
    </row>
    <row r="310" spans="1:6" s="8" customFormat="1" x14ac:dyDescent="0.2">
      <c r="A310" s="143">
        <v>7123</v>
      </c>
      <c r="B310" s="144" t="s">
        <v>4012</v>
      </c>
      <c r="C310" s="343">
        <v>298</v>
      </c>
      <c r="D310" s="147">
        <v>0</v>
      </c>
      <c r="E310" s="147">
        <v>0</v>
      </c>
      <c r="F310" s="146" t="str">
        <f t="shared" si="5"/>
        <v>-</v>
      </c>
    </row>
    <row r="311" spans="1:6" s="8" customFormat="1" x14ac:dyDescent="0.2">
      <c r="A311" s="143">
        <v>7124</v>
      </c>
      <c r="B311" s="144" t="s">
        <v>413</v>
      </c>
      <c r="C311" s="343">
        <v>299</v>
      </c>
      <c r="D311" s="147">
        <v>0</v>
      </c>
      <c r="E311" s="147">
        <v>0</v>
      </c>
      <c r="F311" s="146" t="str">
        <f t="shared" si="5"/>
        <v>-</v>
      </c>
    </row>
    <row r="312" spans="1:6" s="8" customFormat="1" x14ac:dyDescent="0.2">
      <c r="A312" s="143">
        <v>7125</v>
      </c>
      <c r="B312" s="144" t="s">
        <v>679</v>
      </c>
      <c r="C312" s="343">
        <v>300</v>
      </c>
      <c r="D312" s="147">
        <v>0</v>
      </c>
      <c r="E312" s="147">
        <v>0</v>
      </c>
      <c r="F312" s="146" t="str">
        <f t="shared" si="5"/>
        <v>-</v>
      </c>
    </row>
    <row r="313" spans="1:6" s="8" customFormat="1" x14ac:dyDescent="0.2">
      <c r="A313" s="143">
        <v>7126</v>
      </c>
      <c r="B313" s="144" t="s">
        <v>2157</v>
      </c>
      <c r="C313" s="343">
        <v>301</v>
      </c>
      <c r="D313" s="147">
        <v>0</v>
      </c>
      <c r="E313" s="147">
        <v>0</v>
      </c>
      <c r="F313" s="146" t="str">
        <f t="shared" si="5"/>
        <v>-</v>
      </c>
    </row>
    <row r="314" spans="1:6" s="8" customFormat="1" x14ac:dyDescent="0.2">
      <c r="A314" s="143">
        <v>72</v>
      </c>
      <c r="B314" s="149" t="s">
        <v>4138</v>
      </c>
      <c r="C314" s="343">
        <v>302</v>
      </c>
      <c r="D314" s="145">
        <f>D315+D320+D329+D334+D339+D342</f>
        <v>0</v>
      </c>
      <c r="E314" s="145">
        <f>E315+E320+E329+E334+E339+E342</f>
        <v>0</v>
      </c>
      <c r="F314" s="148" t="str">
        <f t="shared" si="5"/>
        <v>-</v>
      </c>
    </row>
    <row r="315" spans="1:6" s="8" customFormat="1" x14ac:dyDescent="0.2">
      <c r="A315" s="143">
        <v>721</v>
      </c>
      <c r="B315" s="144" t="s">
        <v>4139</v>
      </c>
      <c r="C315" s="343">
        <v>303</v>
      </c>
      <c r="D315" s="145">
        <f>SUM(D316:D319)</f>
        <v>0</v>
      </c>
      <c r="E315" s="145">
        <f>SUM(E316:E319)</f>
        <v>0</v>
      </c>
      <c r="F315" s="148" t="str">
        <f t="shared" si="5"/>
        <v>-</v>
      </c>
    </row>
    <row r="316" spans="1:6" s="8" customFormat="1" x14ac:dyDescent="0.2">
      <c r="A316" s="143">
        <v>7211</v>
      </c>
      <c r="B316" s="144" t="s">
        <v>322</v>
      </c>
      <c r="C316" s="343">
        <v>304</v>
      </c>
      <c r="D316" s="147">
        <v>0</v>
      </c>
      <c r="E316" s="147">
        <v>0</v>
      </c>
      <c r="F316" s="146" t="str">
        <f t="shared" si="5"/>
        <v>-</v>
      </c>
    </row>
    <row r="317" spans="1:6" s="8" customFormat="1" x14ac:dyDescent="0.2">
      <c r="A317" s="143">
        <v>7212</v>
      </c>
      <c r="B317" s="144" t="s">
        <v>323</v>
      </c>
      <c r="C317" s="343">
        <v>305</v>
      </c>
      <c r="D317" s="147">
        <v>0</v>
      </c>
      <c r="E317" s="147">
        <v>0</v>
      </c>
      <c r="F317" s="146" t="str">
        <f t="shared" si="5"/>
        <v>-</v>
      </c>
    </row>
    <row r="318" spans="1:6" s="8" customFormat="1" x14ac:dyDescent="0.2">
      <c r="A318" s="143">
        <v>7213</v>
      </c>
      <c r="B318" s="144" t="s">
        <v>2395</v>
      </c>
      <c r="C318" s="343">
        <v>306</v>
      </c>
      <c r="D318" s="147">
        <v>0</v>
      </c>
      <c r="E318" s="147">
        <v>0</v>
      </c>
      <c r="F318" s="146" t="str">
        <f t="shared" si="5"/>
        <v>-</v>
      </c>
    </row>
    <row r="319" spans="1:6" s="8" customFormat="1" x14ac:dyDescent="0.2">
      <c r="A319" s="143">
        <v>7214</v>
      </c>
      <c r="B319" s="144" t="s">
        <v>324</v>
      </c>
      <c r="C319" s="343">
        <v>307</v>
      </c>
      <c r="D319" s="147">
        <v>0</v>
      </c>
      <c r="E319" s="147">
        <v>0</v>
      </c>
      <c r="F319" s="146" t="str">
        <f t="shared" si="5"/>
        <v>-</v>
      </c>
    </row>
    <row r="320" spans="1:6" s="8" customFormat="1" x14ac:dyDescent="0.2">
      <c r="A320" s="143">
        <v>722</v>
      </c>
      <c r="B320" s="144" t="s">
        <v>1958</v>
      </c>
      <c r="C320" s="343">
        <v>308</v>
      </c>
      <c r="D320" s="145">
        <f>SUM(D321:D328)</f>
        <v>0</v>
      </c>
      <c r="E320" s="145">
        <f>SUM(E321:E328)</f>
        <v>0</v>
      </c>
      <c r="F320" s="148" t="str">
        <f t="shared" si="5"/>
        <v>-</v>
      </c>
    </row>
    <row r="321" spans="1:6" s="8" customFormat="1" x14ac:dyDescent="0.2">
      <c r="A321" s="143">
        <v>7221</v>
      </c>
      <c r="B321" s="144" t="s">
        <v>3590</v>
      </c>
      <c r="C321" s="343">
        <v>309</v>
      </c>
      <c r="D321" s="147">
        <v>0</v>
      </c>
      <c r="E321" s="147">
        <v>0</v>
      </c>
      <c r="F321" s="146" t="str">
        <f t="shared" si="5"/>
        <v>-</v>
      </c>
    </row>
    <row r="322" spans="1:6" s="8" customFormat="1" x14ac:dyDescent="0.2">
      <c r="A322" s="143">
        <v>7222</v>
      </c>
      <c r="B322" s="144" t="s">
        <v>3591</v>
      </c>
      <c r="C322" s="343">
        <v>310</v>
      </c>
      <c r="D322" s="147">
        <v>0</v>
      </c>
      <c r="E322" s="147">
        <v>0</v>
      </c>
      <c r="F322" s="146" t="str">
        <f t="shared" si="5"/>
        <v>-</v>
      </c>
    </row>
    <row r="323" spans="1:6" s="8" customFormat="1" x14ac:dyDescent="0.2">
      <c r="A323" s="143">
        <v>7223</v>
      </c>
      <c r="B323" s="144" t="s">
        <v>3592</v>
      </c>
      <c r="C323" s="343">
        <v>311</v>
      </c>
      <c r="D323" s="147">
        <v>0</v>
      </c>
      <c r="E323" s="147">
        <v>0</v>
      </c>
      <c r="F323" s="146" t="str">
        <f t="shared" si="5"/>
        <v>-</v>
      </c>
    </row>
    <row r="324" spans="1:6" s="8" customFormat="1" x14ac:dyDescent="0.2">
      <c r="A324" s="143">
        <v>7224</v>
      </c>
      <c r="B324" s="144" t="s">
        <v>3593</v>
      </c>
      <c r="C324" s="343">
        <v>312</v>
      </c>
      <c r="D324" s="147">
        <v>0</v>
      </c>
      <c r="E324" s="147">
        <v>0</v>
      </c>
      <c r="F324" s="146" t="str">
        <f t="shared" si="5"/>
        <v>-</v>
      </c>
    </row>
    <row r="325" spans="1:6" s="8" customFormat="1" x14ac:dyDescent="0.2">
      <c r="A325" s="143">
        <v>7225</v>
      </c>
      <c r="B325" s="144" t="s">
        <v>3594</v>
      </c>
      <c r="C325" s="343">
        <v>313</v>
      </c>
      <c r="D325" s="147">
        <v>0</v>
      </c>
      <c r="E325" s="147">
        <v>0</v>
      </c>
      <c r="F325" s="146" t="str">
        <f t="shared" si="5"/>
        <v>-</v>
      </c>
    </row>
    <row r="326" spans="1:6" s="8" customFormat="1" x14ac:dyDescent="0.2">
      <c r="A326" s="143">
        <v>7226</v>
      </c>
      <c r="B326" s="144" t="s">
        <v>3595</v>
      </c>
      <c r="C326" s="343">
        <v>314</v>
      </c>
      <c r="D326" s="147">
        <v>0</v>
      </c>
      <c r="E326" s="147">
        <v>0</v>
      </c>
      <c r="F326" s="146" t="str">
        <f t="shared" si="5"/>
        <v>-</v>
      </c>
    </row>
    <row r="327" spans="1:6" s="8" customFormat="1" x14ac:dyDescent="0.2">
      <c r="A327" s="143">
        <v>7227</v>
      </c>
      <c r="B327" s="144" t="s">
        <v>3596</v>
      </c>
      <c r="C327" s="343">
        <v>315</v>
      </c>
      <c r="D327" s="147">
        <v>0</v>
      </c>
      <c r="E327" s="147">
        <v>0</v>
      </c>
      <c r="F327" s="146" t="str">
        <f t="shared" si="5"/>
        <v>-</v>
      </c>
    </row>
    <row r="328" spans="1:6" s="8" customFormat="1" x14ac:dyDescent="0.2">
      <c r="A328" s="143" t="s">
        <v>1294</v>
      </c>
      <c r="B328" s="144" t="s">
        <v>3758</v>
      </c>
      <c r="C328" s="343">
        <v>316</v>
      </c>
      <c r="D328" s="147">
        <v>0</v>
      </c>
      <c r="E328" s="147">
        <v>0</v>
      </c>
      <c r="F328" s="146" t="str">
        <f t="shared" si="5"/>
        <v>-</v>
      </c>
    </row>
    <row r="329" spans="1:6" s="8" customFormat="1" x14ac:dyDescent="0.2">
      <c r="A329" s="143">
        <v>723</v>
      </c>
      <c r="B329" s="149" t="s">
        <v>1959</v>
      </c>
      <c r="C329" s="343">
        <v>317</v>
      </c>
      <c r="D329" s="145">
        <f>SUM(D330:D333)</f>
        <v>0</v>
      </c>
      <c r="E329" s="145">
        <f>SUM(E330:E333)</f>
        <v>0</v>
      </c>
      <c r="F329" s="148" t="str">
        <f t="shared" si="5"/>
        <v>-</v>
      </c>
    </row>
    <row r="330" spans="1:6" s="8" customFormat="1" x14ac:dyDescent="0.2">
      <c r="A330" s="143">
        <v>7231</v>
      </c>
      <c r="B330" s="144" t="s">
        <v>3597</v>
      </c>
      <c r="C330" s="343">
        <v>318</v>
      </c>
      <c r="D330" s="147">
        <v>0</v>
      </c>
      <c r="E330" s="147">
        <v>0</v>
      </c>
      <c r="F330" s="146" t="str">
        <f t="shared" si="5"/>
        <v>-</v>
      </c>
    </row>
    <row r="331" spans="1:6" s="8" customFormat="1" x14ac:dyDescent="0.2">
      <c r="A331" s="143">
        <v>7232</v>
      </c>
      <c r="B331" s="144" t="s">
        <v>3598</v>
      </c>
      <c r="C331" s="343">
        <v>319</v>
      </c>
      <c r="D331" s="147">
        <v>0</v>
      </c>
      <c r="E331" s="147">
        <v>0</v>
      </c>
      <c r="F331" s="146" t="str">
        <f t="shared" si="5"/>
        <v>-</v>
      </c>
    </row>
    <row r="332" spans="1:6" s="8" customFormat="1" x14ac:dyDescent="0.2">
      <c r="A332" s="143">
        <v>7233</v>
      </c>
      <c r="B332" s="144" t="s">
        <v>1500</v>
      </c>
      <c r="C332" s="343">
        <v>320</v>
      </c>
      <c r="D332" s="147">
        <v>0</v>
      </c>
      <c r="E332" s="147">
        <v>0</v>
      </c>
      <c r="F332" s="146" t="str">
        <f t="shared" si="5"/>
        <v>-</v>
      </c>
    </row>
    <row r="333" spans="1:6" s="8" customFormat="1" x14ac:dyDescent="0.2">
      <c r="A333" s="143">
        <v>7234</v>
      </c>
      <c r="B333" s="149" t="s">
        <v>4154</v>
      </c>
      <c r="C333" s="343">
        <v>321</v>
      </c>
      <c r="D333" s="147">
        <v>0</v>
      </c>
      <c r="E333" s="147">
        <v>0</v>
      </c>
      <c r="F333" s="146" t="str">
        <f t="shared" si="5"/>
        <v>-</v>
      </c>
    </row>
    <row r="334" spans="1:6" s="8" customFormat="1" x14ac:dyDescent="0.2">
      <c r="A334" s="143">
        <v>724</v>
      </c>
      <c r="B334" s="149" t="s">
        <v>1960</v>
      </c>
      <c r="C334" s="343">
        <v>322</v>
      </c>
      <c r="D334" s="145">
        <f>SUM(D335:D338)</f>
        <v>0</v>
      </c>
      <c r="E334" s="145">
        <f>SUM(E335:E338)</f>
        <v>0</v>
      </c>
      <c r="F334" s="148" t="str">
        <f t="shared" si="5"/>
        <v>-</v>
      </c>
    </row>
    <row r="335" spans="1:6" s="8" customFormat="1" x14ac:dyDescent="0.2">
      <c r="A335" s="143">
        <v>7241</v>
      </c>
      <c r="B335" s="144" t="s">
        <v>2396</v>
      </c>
      <c r="C335" s="343">
        <v>323</v>
      </c>
      <c r="D335" s="147">
        <v>0</v>
      </c>
      <c r="E335" s="147">
        <v>0</v>
      </c>
      <c r="F335" s="146" t="str">
        <f t="shared" si="5"/>
        <v>-</v>
      </c>
    </row>
    <row r="336" spans="1:6" s="8" customFormat="1" x14ac:dyDescent="0.2">
      <c r="A336" s="143">
        <v>7242</v>
      </c>
      <c r="B336" s="144" t="s">
        <v>2397</v>
      </c>
      <c r="C336" s="343">
        <v>324</v>
      </c>
      <c r="D336" s="147">
        <v>0</v>
      </c>
      <c r="E336" s="147">
        <v>0</v>
      </c>
      <c r="F336" s="146" t="str">
        <f t="shared" si="5"/>
        <v>-</v>
      </c>
    </row>
    <row r="337" spans="1:6" s="8" customFormat="1" x14ac:dyDescent="0.2">
      <c r="A337" s="143">
        <v>7243</v>
      </c>
      <c r="B337" s="144" t="s">
        <v>4284</v>
      </c>
      <c r="C337" s="343">
        <v>325</v>
      </c>
      <c r="D337" s="147">
        <v>0</v>
      </c>
      <c r="E337" s="147">
        <v>0</v>
      </c>
      <c r="F337" s="146" t="str">
        <f t="shared" si="5"/>
        <v>-</v>
      </c>
    </row>
    <row r="338" spans="1:6" s="8" customFormat="1" x14ac:dyDescent="0.2">
      <c r="A338" s="143">
        <v>7244</v>
      </c>
      <c r="B338" s="144" t="s">
        <v>4285</v>
      </c>
      <c r="C338" s="343">
        <v>326</v>
      </c>
      <c r="D338" s="147">
        <v>0</v>
      </c>
      <c r="E338" s="147">
        <v>0</v>
      </c>
      <c r="F338" s="146" t="str">
        <f t="shared" si="5"/>
        <v>-</v>
      </c>
    </row>
    <row r="339" spans="1:6" s="8" customFormat="1" x14ac:dyDescent="0.2">
      <c r="A339" s="143">
        <v>725</v>
      </c>
      <c r="B339" s="144" t="s">
        <v>1961</v>
      </c>
      <c r="C339" s="343">
        <v>327</v>
      </c>
      <c r="D339" s="145">
        <f>SUM(D340:D341)</f>
        <v>0</v>
      </c>
      <c r="E339" s="145">
        <f>SUM(E340:E341)</f>
        <v>0</v>
      </c>
      <c r="F339" s="148" t="str">
        <f t="shared" si="5"/>
        <v>-</v>
      </c>
    </row>
    <row r="340" spans="1:6" s="8" customFormat="1" x14ac:dyDescent="0.2">
      <c r="A340" s="143">
        <v>7251</v>
      </c>
      <c r="B340" s="144" t="s">
        <v>4286</v>
      </c>
      <c r="C340" s="343">
        <v>328</v>
      </c>
      <c r="D340" s="147">
        <v>0</v>
      </c>
      <c r="E340" s="147">
        <v>0</v>
      </c>
      <c r="F340" s="146" t="str">
        <f t="shared" si="5"/>
        <v>-</v>
      </c>
    </row>
    <row r="341" spans="1:6" s="8" customFormat="1" x14ac:dyDescent="0.2">
      <c r="A341" s="143">
        <v>7252</v>
      </c>
      <c r="B341" s="144" t="s">
        <v>2902</v>
      </c>
      <c r="C341" s="343">
        <v>329</v>
      </c>
      <c r="D341" s="147">
        <v>0</v>
      </c>
      <c r="E341" s="147">
        <v>0</v>
      </c>
      <c r="F341" s="146" t="str">
        <f t="shared" si="5"/>
        <v>-</v>
      </c>
    </row>
    <row r="342" spans="1:6" s="8" customFormat="1" x14ac:dyDescent="0.2">
      <c r="A342" s="143">
        <v>726</v>
      </c>
      <c r="B342" s="144" t="s">
        <v>1962</v>
      </c>
      <c r="C342" s="343">
        <v>330</v>
      </c>
      <c r="D342" s="145">
        <f>SUM(D343:D346)</f>
        <v>0</v>
      </c>
      <c r="E342" s="145">
        <f>SUM(E343:E346)</f>
        <v>0</v>
      </c>
      <c r="F342" s="148" t="str">
        <f t="shared" si="5"/>
        <v>-</v>
      </c>
    </row>
    <row r="343" spans="1:6" s="8" customFormat="1" x14ac:dyDescent="0.2">
      <c r="A343" s="143">
        <v>7261</v>
      </c>
      <c r="B343" s="144" t="s">
        <v>2398</v>
      </c>
      <c r="C343" s="343">
        <v>331</v>
      </c>
      <c r="D343" s="147">
        <v>0</v>
      </c>
      <c r="E343" s="147">
        <v>0</v>
      </c>
      <c r="F343" s="146" t="str">
        <f t="shared" si="5"/>
        <v>-</v>
      </c>
    </row>
    <row r="344" spans="1:6" s="8" customFormat="1" x14ac:dyDescent="0.2">
      <c r="A344" s="143">
        <v>7262</v>
      </c>
      <c r="B344" s="144" t="s">
        <v>2982</v>
      </c>
      <c r="C344" s="343">
        <v>332</v>
      </c>
      <c r="D344" s="147">
        <v>0</v>
      </c>
      <c r="E344" s="147">
        <v>0</v>
      </c>
      <c r="F344" s="146" t="str">
        <f t="shared" si="5"/>
        <v>-</v>
      </c>
    </row>
    <row r="345" spans="1:6" s="8" customFormat="1" x14ac:dyDescent="0.2">
      <c r="A345" s="143">
        <v>7263</v>
      </c>
      <c r="B345" s="144" t="s">
        <v>2983</v>
      </c>
      <c r="C345" s="343">
        <v>333</v>
      </c>
      <c r="D345" s="147">
        <v>0</v>
      </c>
      <c r="E345" s="147">
        <v>0</v>
      </c>
      <c r="F345" s="146" t="str">
        <f t="shared" si="5"/>
        <v>-</v>
      </c>
    </row>
    <row r="346" spans="1:6" s="8" customFormat="1" x14ac:dyDescent="0.2">
      <c r="A346" s="143">
        <v>7264</v>
      </c>
      <c r="B346" s="144" t="s">
        <v>2984</v>
      </c>
      <c r="C346" s="343">
        <v>334</v>
      </c>
      <c r="D346" s="147">
        <v>0</v>
      </c>
      <c r="E346" s="147">
        <v>0</v>
      </c>
      <c r="F346" s="146" t="str">
        <f t="shared" si="5"/>
        <v>-</v>
      </c>
    </row>
    <row r="347" spans="1:6" s="8" customFormat="1" x14ac:dyDescent="0.2">
      <c r="A347" s="143">
        <v>73</v>
      </c>
      <c r="B347" s="144" t="s">
        <v>1963</v>
      </c>
      <c r="C347" s="343">
        <v>335</v>
      </c>
      <c r="D347" s="145">
        <f>D348</f>
        <v>0</v>
      </c>
      <c r="E347" s="145">
        <f>E348</f>
        <v>0</v>
      </c>
      <c r="F347" s="148" t="str">
        <f t="shared" si="5"/>
        <v>-</v>
      </c>
    </row>
    <row r="348" spans="1:6" s="8" customFormat="1" x14ac:dyDescent="0.2">
      <c r="A348" s="143">
        <v>731</v>
      </c>
      <c r="B348" s="144" t="s">
        <v>1964</v>
      </c>
      <c r="C348" s="343">
        <v>336</v>
      </c>
      <c r="D348" s="145">
        <f>SUM(D349:D350)</f>
        <v>0</v>
      </c>
      <c r="E348" s="145">
        <f>SUM(E349:E350)</f>
        <v>0</v>
      </c>
      <c r="F348" s="148" t="str">
        <f t="shared" si="5"/>
        <v>-</v>
      </c>
    </row>
    <row r="349" spans="1:6" s="8" customFormat="1" x14ac:dyDescent="0.2">
      <c r="A349" s="143">
        <v>7311</v>
      </c>
      <c r="B349" s="144" t="s">
        <v>2985</v>
      </c>
      <c r="C349" s="343">
        <v>337</v>
      </c>
      <c r="D349" s="147">
        <v>0</v>
      </c>
      <c r="E349" s="147">
        <v>0</v>
      </c>
      <c r="F349" s="146" t="str">
        <f t="shared" si="5"/>
        <v>-</v>
      </c>
    </row>
    <row r="350" spans="1:6" s="8" customFormat="1" x14ac:dyDescent="0.2">
      <c r="A350" s="143">
        <v>7312</v>
      </c>
      <c r="B350" s="144" t="s">
        <v>2986</v>
      </c>
      <c r="C350" s="343">
        <v>338</v>
      </c>
      <c r="D350" s="147">
        <v>0</v>
      </c>
      <c r="E350" s="147">
        <v>0</v>
      </c>
      <c r="F350" s="146" t="str">
        <f t="shared" si="5"/>
        <v>-</v>
      </c>
    </row>
    <row r="351" spans="1:6" s="8" customFormat="1" x14ac:dyDescent="0.2">
      <c r="A351" s="143">
        <v>74</v>
      </c>
      <c r="B351" s="144" t="s">
        <v>1965</v>
      </c>
      <c r="C351" s="343">
        <v>339</v>
      </c>
      <c r="D351" s="145">
        <f>D352</f>
        <v>0</v>
      </c>
      <c r="E351" s="145">
        <f>E352</f>
        <v>0</v>
      </c>
      <c r="F351" s="148" t="str">
        <f t="shared" si="5"/>
        <v>-</v>
      </c>
    </row>
    <row r="352" spans="1:6" s="8" customFormat="1" x14ac:dyDescent="0.2">
      <c r="A352" s="143">
        <v>741</v>
      </c>
      <c r="B352" s="144" t="s">
        <v>1966</v>
      </c>
      <c r="C352" s="343">
        <v>340</v>
      </c>
      <c r="D352" s="147">
        <v>0</v>
      </c>
      <c r="E352" s="147">
        <v>0</v>
      </c>
      <c r="F352" s="146" t="str">
        <f t="shared" si="5"/>
        <v>-</v>
      </c>
    </row>
    <row r="353" spans="1:6" s="8" customFormat="1" x14ac:dyDescent="0.2">
      <c r="A353" s="143">
        <v>4</v>
      </c>
      <c r="B353" s="144" t="s">
        <v>2532</v>
      </c>
      <c r="C353" s="343">
        <v>341</v>
      </c>
      <c r="D353" s="145">
        <f>D354+D366+D399+D403+D405</f>
        <v>0</v>
      </c>
      <c r="E353" s="145">
        <f>E354+E366+E399+E403+E405</f>
        <v>104887</v>
      </c>
      <c r="F353" s="148" t="str">
        <f t="shared" si="5"/>
        <v>-</v>
      </c>
    </row>
    <row r="354" spans="1:6" s="8" customFormat="1" x14ac:dyDescent="0.2">
      <c r="A354" s="143">
        <v>41</v>
      </c>
      <c r="B354" s="144" t="s">
        <v>2533</v>
      </c>
      <c r="C354" s="343">
        <v>342</v>
      </c>
      <c r="D354" s="145">
        <f>D355+D359</f>
        <v>0</v>
      </c>
      <c r="E354" s="145">
        <f>E355+E359</f>
        <v>0</v>
      </c>
      <c r="F354" s="148" t="str">
        <f t="shared" si="5"/>
        <v>-</v>
      </c>
    </row>
    <row r="355" spans="1:6" s="8" customFormat="1" x14ac:dyDescent="0.2">
      <c r="A355" s="143">
        <v>411</v>
      </c>
      <c r="B355" s="144" t="s">
        <v>2534</v>
      </c>
      <c r="C355" s="343">
        <v>343</v>
      </c>
      <c r="D355" s="145">
        <f>SUM(D356:D358)</f>
        <v>0</v>
      </c>
      <c r="E355" s="145">
        <f>SUM(E356:E358)</f>
        <v>0</v>
      </c>
      <c r="F355" s="148" t="str">
        <f t="shared" si="5"/>
        <v>-</v>
      </c>
    </row>
    <row r="356" spans="1:6" s="8" customFormat="1" x14ac:dyDescent="0.2">
      <c r="A356" s="143">
        <v>4111</v>
      </c>
      <c r="B356" s="144" t="s">
        <v>4013</v>
      </c>
      <c r="C356" s="343">
        <v>344</v>
      </c>
      <c r="D356" s="147">
        <v>0</v>
      </c>
      <c r="E356" s="147">
        <v>0</v>
      </c>
      <c r="F356" s="146" t="str">
        <f t="shared" si="5"/>
        <v>-</v>
      </c>
    </row>
    <row r="357" spans="1:6" s="8" customFormat="1" x14ac:dyDescent="0.2">
      <c r="A357" s="143">
        <v>4112</v>
      </c>
      <c r="B357" s="144" t="s">
        <v>4008</v>
      </c>
      <c r="C357" s="343">
        <v>345</v>
      </c>
      <c r="D357" s="147">
        <v>0</v>
      </c>
      <c r="E357" s="147">
        <v>0</v>
      </c>
      <c r="F357" s="146" t="str">
        <f t="shared" si="5"/>
        <v>-</v>
      </c>
    </row>
    <row r="358" spans="1:6" s="8" customFormat="1" x14ac:dyDescent="0.2">
      <c r="A358" s="143">
        <v>4113</v>
      </c>
      <c r="B358" s="144" t="s">
        <v>1558</v>
      </c>
      <c r="C358" s="343">
        <v>346</v>
      </c>
      <c r="D358" s="147">
        <v>0</v>
      </c>
      <c r="E358" s="147">
        <v>0</v>
      </c>
      <c r="F358" s="146" t="str">
        <f t="shared" si="5"/>
        <v>-</v>
      </c>
    </row>
    <row r="359" spans="1:6" s="8" customFormat="1" x14ac:dyDescent="0.2">
      <c r="A359" s="143">
        <v>412</v>
      </c>
      <c r="B359" s="144" t="s">
        <v>2535</v>
      </c>
      <c r="C359" s="343">
        <v>347</v>
      </c>
      <c r="D359" s="145">
        <f>SUM(D360:D365)</f>
        <v>0</v>
      </c>
      <c r="E359" s="145">
        <f>SUM(E360:E365)</f>
        <v>0</v>
      </c>
      <c r="F359" s="148" t="str">
        <f t="shared" si="5"/>
        <v>-</v>
      </c>
    </row>
    <row r="360" spans="1:6" s="8" customFormat="1" x14ac:dyDescent="0.2">
      <c r="A360" s="143">
        <v>4121</v>
      </c>
      <c r="B360" s="144" t="s">
        <v>4010</v>
      </c>
      <c r="C360" s="343">
        <v>348</v>
      </c>
      <c r="D360" s="147">
        <v>0</v>
      </c>
      <c r="E360" s="147">
        <v>0</v>
      </c>
      <c r="F360" s="146" t="str">
        <f t="shared" si="5"/>
        <v>-</v>
      </c>
    </row>
    <row r="361" spans="1:6" s="8" customFormat="1" x14ac:dyDescent="0.2">
      <c r="A361" s="143">
        <v>4122</v>
      </c>
      <c r="B361" s="144" t="s">
        <v>4011</v>
      </c>
      <c r="C361" s="343">
        <v>349</v>
      </c>
      <c r="D361" s="147">
        <v>0</v>
      </c>
      <c r="E361" s="147">
        <v>0</v>
      </c>
      <c r="F361" s="146" t="str">
        <f t="shared" si="5"/>
        <v>-</v>
      </c>
    </row>
    <row r="362" spans="1:6" s="8" customFormat="1" x14ac:dyDescent="0.2">
      <c r="A362" s="143">
        <v>4123</v>
      </c>
      <c r="B362" s="144" t="s">
        <v>4012</v>
      </c>
      <c r="C362" s="343">
        <v>350</v>
      </c>
      <c r="D362" s="147">
        <v>0</v>
      </c>
      <c r="E362" s="147">
        <v>0</v>
      </c>
      <c r="F362" s="146" t="str">
        <f t="shared" si="5"/>
        <v>-</v>
      </c>
    </row>
    <row r="363" spans="1:6" s="8" customFormat="1" x14ac:dyDescent="0.2">
      <c r="A363" s="143">
        <v>4124</v>
      </c>
      <c r="B363" s="144" t="s">
        <v>413</v>
      </c>
      <c r="C363" s="343">
        <v>351</v>
      </c>
      <c r="D363" s="147">
        <v>0</v>
      </c>
      <c r="E363" s="147">
        <v>0</v>
      </c>
      <c r="F363" s="146" t="str">
        <f t="shared" si="5"/>
        <v>-</v>
      </c>
    </row>
    <row r="364" spans="1:6" s="8" customFormat="1" x14ac:dyDescent="0.2">
      <c r="A364" s="143">
        <v>4125</v>
      </c>
      <c r="B364" s="144" t="s">
        <v>679</v>
      </c>
      <c r="C364" s="343">
        <v>352</v>
      </c>
      <c r="D364" s="147">
        <v>0</v>
      </c>
      <c r="E364" s="147">
        <v>0</v>
      </c>
      <c r="F364" s="146" t="str">
        <f t="shared" si="5"/>
        <v>-</v>
      </c>
    </row>
    <row r="365" spans="1:6" s="8" customFormat="1" x14ac:dyDescent="0.2">
      <c r="A365" s="143">
        <v>4126</v>
      </c>
      <c r="B365" s="144" t="s">
        <v>2157</v>
      </c>
      <c r="C365" s="343">
        <v>353</v>
      </c>
      <c r="D365" s="147">
        <v>0</v>
      </c>
      <c r="E365" s="147">
        <v>0</v>
      </c>
      <c r="F365" s="146" t="str">
        <f t="shared" ref="F365:F421" si="6">IF(D365&lt;&gt;0,IF(E365/D365&gt;=100,"&gt;&gt;100",E365/D365*100),"-")</f>
        <v>-</v>
      </c>
    </row>
    <row r="366" spans="1:6" s="8" customFormat="1" x14ac:dyDescent="0.2">
      <c r="A366" s="143">
        <v>42</v>
      </c>
      <c r="B366" s="149" t="s">
        <v>2536</v>
      </c>
      <c r="C366" s="343">
        <v>354</v>
      </c>
      <c r="D366" s="145">
        <f>D367+D372+D381+D386+D391+D394</f>
        <v>0</v>
      </c>
      <c r="E366" s="145">
        <f>E367+E372+E381+E386+E391+E394</f>
        <v>11137</v>
      </c>
      <c r="F366" s="148" t="str">
        <f t="shared" si="6"/>
        <v>-</v>
      </c>
    </row>
    <row r="367" spans="1:6" s="8" customFormat="1" x14ac:dyDescent="0.2">
      <c r="A367" s="143">
        <v>421</v>
      </c>
      <c r="B367" s="144" t="s">
        <v>1503</v>
      </c>
      <c r="C367" s="343">
        <v>355</v>
      </c>
      <c r="D367" s="145">
        <f>SUM(D368:D371)</f>
        <v>0</v>
      </c>
      <c r="E367" s="145">
        <f>SUM(E368:E371)</f>
        <v>0</v>
      </c>
      <c r="F367" s="148" t="str">
        <f t="shared" si="6"/>
        <v>-</v>
      </c>
    </row>
    <row r="368" spans="1:6" s="8" customFormat="1" x14ac:dyDescent="0.2">
      <c r="A368" s="143">
        <v>4211</v>
      </c>
      <c r="B368" s="144" t="s">
        <v>322</v>
      </c>
      <c r="C368" s="343">
        <v>356</v>
      </c>
      <c r="D368" s="147">
        <v>0</v>
      </c>
      <c r="E368" s="147">
        <v>0</v>
      </c>
      <c r="F368" s="146" t="str">
        <f t="shared" si="6"/>
        <v>-</v>
      </c>
    </row>
    <row r="369" spans="1:6" s="8" customFormat="1" x14ac:dyDescent="0.2">
      <c r="A369" s="143">
        <v>4212</v>
      </c>
      <c r="B369" s="144" t="s">
        <v>323</v>
      </c>
      <c r="C369" s="343">
        <v>357</v>
      </c>
      <c r="D369" s="147">
        <v>0</v>
      </c>
      <c r="E369" s="147">
        <v>0</v>
      </c>
      <c r="F369" s="146" t="str">
        <f t="shared" si="6"/>
        <v>-</v>
      </c>
    </row>
    <row r="370" spans="1:6" s="8" customFormat="1" x14ac:dyDescent="0.2">
      <c r="A370" s="143">
        <v>4213</v>
      </c>
      <c r="B370" s="144" t="s">
        <v>2395</v>
      </c>
      <c r="C370" s="343">
        <v>358</v>
      </c>
      <c r="D370" s="147">
        <v>0</v>
      </c>
      <c r="E370" s="147">
        <v>0</v>
      </c>
      <c r="F370" s="146" t="str">
        <f t="shared" si="6"/>
        <v>-</v>
      </c>
    </row>
    <row r="371" spans="1:6" s="8" customFormat="1" x14ac:dyDescent="0.2">
      <c r="A371" s="143">
        <v>4214</v>
      </c>
      <c r="B371" s="144" t="s">
        <v>324</v>
      </c>
      <c r="C371" s="343">
        <v>359</v>
      </c>
      <c r="D371" s="147">
        <v>0</v>
      </c>
      <c r="E371" s="147">
        <v>0</v>
      </c>
      <c r="F371" s="146" t="str">
        <f t="shared" si="6"/>
        <v>-</v>
      </c>
    </row>
    <row r="372" spans="1:6" s="8" customFormat="1" x14ac:dyDescent="0.2">
      <c r="A372" s="143">
        <v>422</v>
      </c>
      <c r="B372" s="144" t="s">
        <v>1504</v>
      </c>
      <c r="C372" s="343">
        <v>360</v>
      </c>
      <c r="D372" s="145">
        <f>SUM(D373:D380)</f>
        <v>0</v>
      </c>
      <c r="E372" s="145">
        <f>SUM(E373:E380)</f>
        <v>11137</v>
      </c>
      <c r="F372" s="148" t="str">
        <f t="shared" si="6"/>
        <v>-</v>
      </c>
    </row>
    <row r="373" spans="1:6" s="8" customFormat="1" x14ac:dyDescent="0.2">
      <c r="A373" s="143">
        <v>4221</v>
      </c>
      <c r="B373" s="144" t="s">
        <v>3590</v>
      </c>
      <c r="C373" s="343">
        <v>361</v>
      </c>
      <c r="D373" s="147">
        <v>0</v>
      </c>
      <c r="E373" s="147">
        <v>0</v>
      </c>
      <c r="F373" s="146" t="str">
        <f t="shared" si="6"/>
        <v>-</v>
      </c>
    </row>
    <row r="374" spans="1:6" s="8" customFormat="1" x14ac:dyDescent="0.2">
      <c r="A374" s="143">
        <v>4222</v>
      </c>
      <c r="B374" s="144" t="s">
        <v>3689</v>
      </c>
      <c r="C374" s="343">
        <v>362</v>
      </c>
      <c r="D374" s="147">
        <v>0</v>
      </c>
      <c r="E374" s="147">
        <v>0</v>
      </c>
      <c r="F374" s="146" t="str">
        <f t="shared" si="6"/>
        <v>-</v>
      </c>
    </row>
    <row r="375" spans="1:6" s="8" customFormat="1" x14ac:dyDescent="0.2">
      <c r="A375" s="143">
        <v>4223</v>
      </c>
      <c r="B375" s="144" t="s">
        <v>3592</v>
      </c>
      <c r="C375" s="343">
        <v>363</v>
      </c>
      <c r="D375" s="147">
        <v>0</v>
      </c>
      <c r="E375" s="147">
        <v>0</v>
      </c>
      <c r="F375" s="146" t="str">
        <f t="shared" si="6"/>
        <v>-</v>
      </c>
    </row>
    <row r="376" spans="1:6" s="8" customFormat="1" x14ac:dyDescent="0.2">
      <c r="A376" s="143">
        <v>4224</v>
      </c>
      <c r="B376" s="144" t="s">
        <v>3593</v>
      </c>
      <c r="C376" s="343">
        <v>364</v>
      </c>
      <c r="D376" s="147">
        <v>0</v>
      </c>
      <c r="E376" s="147">
        <v>0</v>
      </c>
      <c r="F376" s="146" t="str">
        <f t="shared" si="6"/>
        <v>-</v>
      </c>
    </row>
    <row r="377" spans="1:6" s="8" customFormat="1" x14ac:dyDescent="0.2">
      <c r="A377" s="143">
        <v>4225</v>
      </c>
      <c r="B377" s="144" t="s">
        <v>3594</v>
      </c>
      <c r="C377" s="343">
        <v>365</v>
      </c>
      <c r="D377" s="147">
        <v>0</v>
      </c>
      <c r="E377" s="147">
        <v>0</v>
      </c>
      <c r="F377" s="146" t="str">
        <f t="shared" si="6"/>
        <v>-</v>
      </c>
    </row>
    <row r="378" spans="1:6" s="8" customFormat="1" x14ac:dyDescent="0.2">
      <c r="A378" s="143">
        <v>4226</v>
      </c>
      <c r="B378" s="144" t="s">
        <v>3595</v>
      </c>
      <c r="C378" s="343">
        <v>366</v>
      </c>
      <c r="D378" s="147">
        <v>0</v>
      </c>
      <c r="E378" s="147">
        <v>0</v>
      </c>
      <c r="F378" s="146" t="str">
        <f t="shared" si="6"/>
        <v>-</v>
      </c>
    </row>
    <row r="379" spans="1:6" s="8" customFormat="1" x14ac:dyDescent="0.2">
      <c r="A379" s="143">
        <v>4227</v>
      </c>
      <c r="B379" s="149" t="s">
        <v>3596</v>
      </c>
      <c r="C379" s="343">
        <v>367</v>
      </c>
      <c r="D379" s="147">
        <v>0</v>
      </c>
      <c r="E379" s="147">
        <v>11137</v>
      </c>
      <c r="F379" s="146" t="str">
        <f t="shared" si="6"/>
        <v>-</v>
      </c>
    </row>
    <row r="380" spans="1:6" s="8" customFormat="1" x14ac:dyDescent="0.2">
      <c r="A380" s="143" t="s">
        <v>1001</v>
      </c>
      <c r="B380" s="149" t="s">
        <v>3758</v>
      </c>
      <c r="C380" s="343">
        <v>368</v>
      </c>
      <c r="D380" s="147">
        <v>0</v>
      </c>
      <c r="E380" s="147">
        <v>0</v>
      </c>
      <c r="F380" s="146" t="str">
        <f t="shared" si="6"/>
        <v>-</v>
      </c>
    </row>
    <row r="381" spans="1:6" s="8" customFormat="1" x14ac:dyDescent="0.2">
      <c r="A381" s="143">
        <v>423</v>
      </c>
      <c r="B381" s="144" t="s">
        <v>1505</v>
      </c>
      <c r="C381" s="343">
        <v>369</v>
      </c>
      <c r="D381" s="145">
        <f>SUM(D382:D385)</f>
        <v>0</v>
      </c>
      <c r="E381" s="145">
        <f>SUM(E382:E385)</f>
        <v>0</v>
      </c>
      <c r="F381" s="148" t="str">
        <f t="shared" si="6"/>
        <v>-</v>
      </c>
    </row>
    <row r="382" spans="1:6" s="8" customFormat="1" x14ac:dyDescent="0.2">
      <c r="A382" s="143">
        <v>4231</v>
      </c>
      <c r="B382" s="144" t="s">
        <v>3597</v>
      </c>
      <c r="C382" s="343">
        <v>370</v>
      </c>
      <c r="D382" s="147">
        <v>0</v>
      </c>
      <c r="E382" s="147">
        <v>0</v>
      </c>
      <c r="F382" s="146" t="str">
        <f t="shared" si="6"/>
        <v>-</v>
      </c>
    </row>
    <row r="383" spans="1:6" s="8" customFormat="1" x14ac:dyDescent="0.2">
      <c r="A383" s="143">
        <v>4232</v>
      </c>
      <c r="B383" s="144" t="s">
        <v>3598</v>
      </c>
      <c r="C383" s="343">
        <v>371</v>
      </c>
      <c r="D383" s="147">
        <v>0</v>
      </c>
      <c r="E383" s="147">
        <v>0</v>
      </c>
      <c r="F383" s="146" t="str">
        <f t="shared" si="6"/>
        <v>-</v>
      </c>
    </row>
    <row r="384" spans="1:6" s="8" customFormat="1" x14ac:dyDescent="0.2">
      <c r="A384" s="143">
        <v>4233</v>
      </c>
      <c r="B384" s="144" t="s">
        <v>1500</v>
      </c>
      <c r="C384" s="343">
        <v>372</v>
      </c>
      <c r="D384" s="147">
        <v>0</v>
      </c>
      <c r="E384" s="147">
        <v>0</v>
      </c>
      <c r="F384" s="146" t="str">
        <f t="shared" si="6"/>
        <v>-</v>
      </c>
    </row>
    <row r="385" spans="1:6" s="8" customFormat="1" x14ac:dyDescent="0.2">
      <c r="A385" s="143">
        <v>4234</v>
      </c>
      <c r="B385" s="149" t="s">
        <v>4154</v>
      </c>
      <c r="C385" s="343">
        <v>373</v>
      </c>
      <c r="D385" s="147">
        <v>0</v>
      </c>
      <c r="E385" s="147">
        <v>0</v>
      </c>
      <c r="F385" s="146" t="str">
        <f t="shared" si="6"/>
        <v>-</v>
      </c>
    </row>
    <row r="386" spans="1:6" s="8" customFormat="1" x14ac:dyDescent="0.2">
      <c r="A386" s="143">
        <v>424</v>
      </c>
      <c r="B386" s="144" t="s">
        <v>1506</v>
      </c>
      <c r="C386" s="343">
        <v>374</v>
      </c>
      <c r="D386" s="145">
        <f>SUM(D387:D390)</f>
        <v>0</v>
      </c>
      <c r="E386" s="145">
        <f>SUM(E387:E390)</f>
        <v>0</v>
      </c>
      <c r="F386" s="148" t="str">
        <f t="shared" si="6"/>
        <v>-</v>
      </c>
    </row>
    <row r="387" spans="1:6" s="8" customFormat="1" x14ac:dyDescent="0.2">
      <c r="A387" s="143">
        <v>4241</v>
      </c>
      <c r="B387" s="144" t="s">
        <v>2399</v>
      </c>
      <c r="C387" s="343">
        <v>375</v>
      </c>
      <c r="D387" s="147">
        <v>0</v>
      </c>
      <c r="E387" s="147">
        <v>0</v>
      </c>
      <c r="F387" s="146" t="str">
        <f t="shared" si="6"/>
        <v>-</v>
      </c>
    </row>
    <row r="388" spans="1:6" s="8" customFormat="1" x14ac:dyDescent="0.2">
      <c r="A388" s="143">
        <v>4242</v>
      </c>
      <c r="B388" s="144" t="s">
        <v>2397</v>
      </c>
      <c r="C388" s="343">
        <v>376</v>
      </c>
      <c r="D388" s="147">
        <v>0</v>
      </c>
      <c r="E388" s="147">
        <v>0</v>
      </c>
      <c r="F388" s="146" t="str">
        <f t="shared" si="6"/>
        <v>-</v>
      </c>
    </row>
    <row r="389" spans="1:6" s="8" customFormat="1" x14ac:dyDescent="0.2">
      <c r="A389" s="143">
        <v>4243</v>
      </c>
      <c r="B389" s="144" t="s">
        <v>4284</v>
      </c>
      <c r="C389" s="343">
        <v>377</v>
      </c>
      <c r="D389" s="147">
        <v>0</v>
      </c>
      <c r="E389" s="147">
        <v>0</v>
      </c>
      <c r="F389" s="146" t="str">
        <f t="shared" si="6"/>
        <v>-</v>
      </c>
    </row>
    <row r="390" spans="1:6" s="8" customFormat="1" x14ac:dyDescent="0.2">
      <c r="A390" s="143">
        <v>4244</v>
      </c>
      <c r="B390" s="144" t="s">
        <v>4285</v>
      </c>
      <c r="C390" s="343">
        <v>378</v>
      </c>
      <c r="D390" s="147">
        <v>0</v>
      </c>
      <c r="E390" s="147">
        <v>0</v>
      </c>
      <c r="F390" s="146" t="str">
        <f t="shared" si="6"/>
        <v>-</v>
      </c>
    </row>
    <row r="391" spans="1:6" s="8" customFormat="1" x14ac:dyDescent="0.2">
      <c r="A391" s="143">
        <v>425</v>
      </c>
      <c r="B391" s="144" t="s">
        <v>1507</v>
      </c>
      <c r="C391" s="343">
        <v>379</v>
      </c>
      <c r="D391" s="145">
        <f>SUM(D392:D393)</f>
        <v>0</v>
      </c>
      <c r="E391" s="145">
        <f>SUM(E392:E393)</f>
        <v>0</v>
      </c>
      <c r="F391" s="148" t="str">
        <f t="shared" si="6"/>
        <v>-</v>
      </c>
    </row>
    <row r="392" spans="1:6" s="8" customFormat="1" x14ac:dyDescent="0.2">
      <c r="A392" s="143">
        <v>4251</v>
      </c>
      <c r="B392" s="144" t="s">
        <v>3690</v>
      </c>
      <c r="C392" s="343">
        <v>380</v>
      </c>
      <c r="D392" s="147">
        <v>0</v>
      </c>
      <c r="E392" s="147">
        <v>0</v>
      </c>
      <c r="F392" s="146" t="str">
        <f t="shared" si="6"/>
        <v>-</v>
      </c>
    </row>
    <row r="393" spans="1:6" s="8" customFormat="1" x14ac:dyDescent="0.2">
      <c r="A393" s="143">
        <v>4252</v>
      </c>
      <c r="B393" s="144" t="s">
        <v>2902</v>
      </c>
      <c r="C393" s="343">
        <v>381</v>
      </c>
      <c r="D393" s="147">
        <v>0</v>
      </c>
      <c r="E393" s="147">
        <v>0</v>
      </c>
      <c r="F393" s="146" t="str">
        <f t="shared" si="6"/>
        <v>-</v>
      </c>
    </row>
    <row r="394" spans="1:6" s="8" customFormat="1" x14ac:dyDescent="0.2">
      <c r="A394" s="143">
        <v>426</v>
      </c>
      <c r="B394" s="144" t="s">
        <v>1508</v>
      </c>
      <c r="C394" s="343">
        <v>382</v>
      </c>
      <c r="D394" s="145">
        <f>SUM(D395:D398)</f>
        <v>0</v>
      </c>
      <c r="E394" s="145">
        <f>SUM(E395:E398)</f>
        <v>0</v>
      </c>
      <c r="F394" s="148" t="str">
        <f t="shared" si="6"/>
        <v>-</v>
      </c>
    </row>
    <row r="395" spans="1:6" s="8" customFormat="1" x14ac:dyDescent="0.2">
      <c r="A395" s="143">
        <v>4261</v>
      </c>
      <c r="B395" s="144" t="s">
        <v>2398</v>
      </c>
      <c r="C395" s="343">
        <v>383</v>
      </c>
      <c r="D395" s="147">
        <v>0</v>
      </c>
      <c r="E395" s="147">
        <v>0</v>
      </c>
      <c r="F395" s="146" t="str">
        <f t="shared" si="6"/>
        <v>-</v>
      </c>
    </row>
    <row r="396" spans="1:6" s="8" customFormat="1" x14ac:dyDescent="0.2">
      <c r="A396" s="143">
        <v>4262</v>
      </c>
      <c r="B396" s="144" t="s">
        <v>2982</v>
      </c>
      <c r="C396" s="343">
        <v>384</v>
      </c>
      <c r="D396" s="147">
        <v>0</v>
      </c>
      <c r="E396" s="147">
        <v>0</v>
      </c>
      <c r="F396" s="146" t="str">
        <f t="shared" si="6"/>
        <v>-</v>
      </c>
    </row>
    <row r="397" spans="1:6" s="8" customFormat="1" x14ac:dyDescent="0.2">
      <c r="A397" s="143">
        <v>4263</v>
      </c>
      <c r="B397" s="144" t="s">
        <v>2983</v>
      </c>
      <c r="C397" s="343">
        <v>385</v>
      </c>
      <c r="D397" s="147">
        <v>0</v>
      </c>
      <c r="E397" s="147">
        <v>0</v>
      </c>
      <c r="F397" s="146" t="str">
        <f t="shared" si="6"/>
        <v>-</v>
      </c>
    </row>
    <row r="398" spans="1:6" s="8" customFormat="1" x14ac:dyDescent="0.2">
      <c r="A398" s="143">
        <v>4264</v>
      </c>
      <c r="B398" s="144" t="s">
        <v>2984</v>
      </c>
      <c r="C398" s="343">
        <v>386</v>
      </c>
      <c r="D398" s="147">
        <v>0</v>
      </c>
      <c r="E398" s="147">
        <v>0</v>
      </c>
      <c r="F398" s="146" t="str">
        <f t="shared" si="6"/>
        <v>-</v>
      </c>
    </row>
    <row r="399" spans="1:6" s="8" customFormat="1" x14ac:dyDescent="0.2">
      <c r="A399" s="143">
        <v>43</v>
      </c>
      <c r="B399" s="144" t="s">
        <v>1509</v>
      </c>
      <c r="C399" s="343">
        <v>387</v>
      </c>
      <c r="D399" s="145">
        <f>D400</f>
        <v>0</v>
      </c>
      <c r="E399" s="145">
        <f>E400</f>
        <v>0</v>
      </c>
      <c r="F399" s="148" t="str">
        <f t="shared" si="6"/>
        <v>-</v>
      </c>
    </row>
    <row r="400" spans="1:6" s="8" customFormat="1" x14ac:dyDescent="0.2">
      <c r="A400" s="143">
        <v>431</v>
      </c>
      <c r="B400" s="144" t="s">
        <v>1510</v>
      </c>
      <c r="C400" s="343">
        <v>388</v>
      </c>
      <c r="D400" s="145">
        <f>SUM(D401:D402)</f>
        <v>0</v>
      </c>
      <c r="E400" s="145">
        <f>SUM(E401:E402)</f>
        <v>0</v>
      </c>
      <c r="F400" s="148" t="str">
        <f t="shared" si="6"/>
        <v>-</v>
      </c>
    </row>
    <row r="401" spans="1:6" s="8" customFormat="1" x14ac:dyDescent="0.2">
      <c r="A401" s="143">
        <v>4311</v>
      </c>
      <c r="B401" s="144" t="s">
        <v>2985</v>
      </c>
      <c r="C401" s="343">
        <v>389</v>
      </c>
      <c r="D401" s="147">
        <v>0</v>
      </c>
      <c r="E401" s="147">
        <v>0</v>
      </c>
      <c r="F401" s="146" t="str">
        <f t="shared" si="6"/>
        <v>-</v>
      </c>
    </row>
    <row r="402" spans="1:6" s="8" customFormat="1" x14ac:dyDescent="0.2">
      <c r="A402" s="143">
        <v>4312</v>
      </c>
      <c r="B402" s="144" t="s">
        <v>2986</v>
      </c>
      <c r="C402" s="343">
        <v>390</v>
      </c>
      <c r="D402" s="147">
        <v>0</v>
      </c>
      <c r="E402" s="147">
        <v>0</v>
      </c>
      <c r="F402" s="146" t="str">
        <f t="shared" si="6"/>
        <v>-</v>
      </c>
    </row>
    <row r="403" spans="1:6" s="8" customFormat="1" x14ac:dyDescent="0.2">
      <c r="A403" s="143">
        <v>44</v>
      </c>
      <c r="B403" s="144" t="s">
        <v>1511</v>
      </c>
      <c r="C403" s="343">
        <v>391</v>
      </c>
      <c r="D403" s="145">
        <f>D404</f>
        <v>0</v>
      </c>
      <c r="E403" s="145">
        <f>E404</f>
        <v>0</v>
      </c>
      <c r="F403" s="148" t="str">
        <f t="shared" si="6"/>
        <v>-</v>
      </c>
    </row>
    <row r="404" spans="1:6" s="8" customFormat="1" x14ac:dyDescent="0.2">
      <c r="A404" s="143">
        <v>441</v>
      </c>
      <c r="B404" s="144" t="s">
        <v>2840</v>
      </c>
      <c r="C404" s="343">
        <v>392</v>
      </c>
      <c r="D404" s="147">
        <v>0</v>
      </c>
      <c r="E404" s="147">
        <v>0</v>
      </c>
      <c r="F404" s="146" t="str">
        <f t="shared" si="6"/>
        <v>-</v>
      </c>
    </row>
    <row r="405" spans="1:6" s="8" customFormat="1" x14ac:dyDescent="0.2">
      <c r="A405" s="143">
        <v>45</v>
      </c>
      <c r="B405" s="144" t="s">
        <v>2841</v>
      </c>
      <c r="C405" s="343">
        <v>393</v>
      </c>
      <c r="D405" s="145">
        <f>SUM(D406:D409)</f>
        <v>0</v>
      </c>
      <c r="E405" s="145">
        <f>SUM(E406:E409)</f>
        <v>93750</v>
      </c>
      <c r="F405" s="148" t="str">
        <f t="shared" si="6"/>
        <v>-</v>
      </c>
    </row>
    <row r="406" spans="1:6" s="8" customFormat="1" x14ac:dyDescent="0.2">
      <c r="A406" s="143">
        <v>451</v>
      </c>
      <c r="B406" s="144" t="s">
        <v>1792</v>
      </c>
      <c r="C406" s="343">
        <v>394</v>
      </c>
      <c r="D406" s="147">
        <v>0</v>
      </c>
      <c r="E406" s="147">
        <v>93750</v>
      </c>
      <c r="F406" s="146" t="str">
        <f t="shared" si="6"/>
        <v>-</v>
      </c>
    </row>
    <row r="407" spans="1:6" s="8" customFormat="1" x14ac:dyDescent="0.2">
      <c r="A407" s="143">
        <v>452</v>
      </c>
      <c r="B407" s="144" t="s">
        <v>2007</v>
      </c>
      <c r="C407" s="343">
        <v>395</v>
      </c>
      <c r="D407" s="147">
        <v>0</v>
      </c>
      <c r="E407" s="147">
        <v>0</v>
      </c>
      <c r="F407" s="146" t="str">
        <f t="shared" si="6"/>
        <v>-</v>
      </c>
    </row>
    <row r="408" spans="1:6" s="8" customFormat="1" x14ac:dyDescent="0.2">
      <c r="A408" s="143">
        <v>453</v>
      </c>
      <c r="B408" s="144" t="s">
        <v>2008</v>
      </c>
      <c r="C408" s="343">
        <v>396</v>
      </c>
      <c r="D408" s="147">
        <v>0</v>
      </c>
      <c r="E408" s="147">
        <v>0</v>
      </c>
      <c r="F408" s="146" t="str">
        <f t="shared" si="6"/>
        <v>-</v>
      </c>
    </row>
    <row r="409" spans="1:6" s="8" customFormat="1" x14ac:dyDescent="0.2">
      <c r="A409" s="143">
        <v>454</v>
      </c>
      <c r="B409" s="144" t="s">
        <v>2009</v>
      </c>
      <c r="C409" s="343">
        <v>397</v>
      </c>
      <c r="D409" s="147">
        <v>0</v>
      </c>
      <c r="E409" s="147">
        <v>0</v>
      </c>
      <c r="F409" s="146" t="str">
        <f t="shared" si="6"/>
        <v>-</v>
      </c>
    </row>
    <row r="410" spans="1:6" s="8" customFormat="1" x14ac:dyDescent="0.2">
      <c r="A410" s="143" t="s">
        <v>832</v>
      </c>
      <c r="B410" s="144" t="s">
        <v>3928</v>
      </c>
      <c r="C410" s="343">
        <v>398</v>
      </c>
      <c r="D410" s="145">
        <f>IF(D301&gt;=D353, D301-D353, 0)</f>
        <v>0</v>
      </c>
      <c r="E410" s="145">
        <f>IF(E301&gt;=E353, E301-E353, 0)</f>
        <v>0</v>
      </c>
      <c r="F410" s="148" t="str">
        <f t="shared" si="6"/>
        <v>-</v>
      </c>
    </row>
    <row r="411" spans="1:6" s="8" customFormat="1" x14ac:dyDescent="0.2">
      <c r="A411" s="143" t="s">
        <v>832</v>
      </c>
      <c r="B411" s="144" t="s">
        <v>2842</v>
      </c>
      <c r="C411" s="343">
        <v>399</v>
      </c>
      <c r="D411" s="145">
        <f>IF(D353&gt;=D301, D353-D301, 0)</f>
        <v>0</v>
      </c>
      <c r="E411" s="145">
        <f>IF(E353&gt;=E301, E353-E301, 0)</f>
        <v>104887</v>
      </c>
      <c r="F411" s="148" t="str">
        <f t="shared" si="6"/>
        <v>-</v>
      </c>
    </row>
    <row r="412" spans="1:6" s="8" customFormat="1" x14ac:dyDescent="0.2">
      <c r="A412" s="143">
        <v>92212</v>
      </c>
      <c r="B412" s="144" t="s">
        <v>2011</v>
      </c>
      <c r="C412" s="343">
        <v>400</v>
      </c>
      <c r="D412" s="147">
        <v>0</v>
      </c>
      <c r="E412" s="147">
        <v>0</v>
      </c>
      <c r="F412" s="146" t="str">
        <f t="shared" si="6"/>
        <v>-</v>
      </c>
    </row>
    <row r="413" spans="1:6" s="8" customFormat="1" x14ac:dyDescent="0.2">
      <c r="A413" s="143">
        <v>92222</v>
      </c>
      <c r="B413" s="144" t="s">
        <v>2155</v>
      </c>
      <c r="C413" s="343">
        <v>401</v>
      </c>
      <c r="D413" s="147">
        <v>0</v>
      </c>
      <c r="E413" s="147">
        <v>0</v>
      </c>
      <c r="F413" s="146" t="str">
        <f t="shared" si="6"/>
        <v>-</v>
      </c>
    </row>
    <row r="414" spans="1:6" s="8" customFormat="1" x14ac:dyDescent="0.2">
      <c r="A414" s="143">
        <v>97</v>
      </c>
      <c r="B414" s="144" t="s">
        <v>2742</v>
      </c>
      <c r="C414" s="343">
        <v>402</v>
      </c>
      <c r="D414" s="147">
        <v>0</v>
      </c>
      <c r="E414" s="147">
        <v>0</v>
      </c>
      <c r="F414" s="146" t="str">
        <f t="shared" si="6"/>
        <v>-</v>
      </c>
    </row>
    <row r="415" spans="1:6" s="8" customFormat="1" x14ac:dyDescent="0.2">
      <c r="A415" s="143" t="s">
        <v>832</v>
      </c>
      <c r="B415" s="144" t="s">
        <v>2843</v>
      </c>
      <c r="C415" s="343">
        <v>403</v>
      </c>
      <c r="D415" s="145">
        <f>D12+D301</f>
        <v>3909837</v>
      </c>
      <c r="E415" s="145">
        <f>E12+E301</f>
        <v>4542655</v>
      </c>
      <c r="F415" s="148">
        <f t="shared" si="6"/>
        <v>116.18527831211378</v>
      </c>
    </row>
    <row r="416" spans="1:6" s="8" customFormat="1" x14ac:dyDescent="0.2">
      <c r="A416" s="143" t="s">
        <v>832</v>
      </c>
      <c r="B416" s="144" t="s">
        <v>2844</v>
      </c>
      <c r="C416" s="343">
        <v>404</v>
      </c>
      <c r="D416" s="145">
        <f>D292+D353</f>
        <v>3667443</v>
      </c>
      <c r="E416" s="145">
        <f>E292+E353</f>
        <v>4403880</v>
      </c>
      <c r="F416" s="148">
        <f t="shared" si="6"/>
        <v>120.08039388751237</v>
      </c>
    </row>
    <row r="417" spans="1:6" s="8" customFormat="1" x14ac:dyDescent="0.2">
      <c r="A417" s="143" t="s">
        <v>832</v>
      </c>
      <c r="B417" s="144" t="s">
        <v>2845</v>
      </c>
      <c r="C417" s="343">
        <v>405</v>
      </c>
      <c r="D417" s="145">
        <f>IF(D415&gt;=D416,D415-D416,0)</f>
        <v>242394</v>
      </c>
      <c r="E417" s="145">
        <f>IF(E415&gt;=E416,E415-E416,0)</f>
        <v>138775</v>
      </c>
      <c r="F417" s="148">
        <f t="shared" si="6"/>
        <v>57.251829665750797</v>
      </c>
    </row>
    <row r="418" spans="1:6" s="8" customFormat="1" x14ac:dyDescent="0.2">
      <c r="A418" s="143" t="s">
        <v>832</v>
      </c>
      <c r="B418" s="144" t="s">
        <v>2846</v>
      </c>
      <c r="C418" s="343">
        <v>406</v>
      </c>
      <c r="D418" s="145">
        <f>IF(D416&gt;=D415,D416-D415,0)</f>
        <v>0</v>
      </c>
      <c r="E418" s="145">
        <f>IF(E416&gt;=E415,E416-E415,0)</f>
        <v>0</v>
      </c>
      <c r="F418" s="148" t="str">
        <f t="shared" si="6"/>
        <v>-</v>
      </c>
    </row>
    <row r="419" spans="1:6" s="8" customFormat="1" x14ac:dyDescent="0.2">
      <c r="A419" s="158" t="s">
        <v>1127</v>
      </c>
      <c r="B419" s="149" t="s">
        <v>2847</v>
      </c>
      <c r="C419" s="343">
        <v>407</v>
      </c>
      <c r="D419" s="145">
        <f>IF(D295-D296+D412-D413&gt;=0,D295-D296+D412-D413,0)</f>
        <v>248584</v>
      </c>
      <c r="E419" s="145">
        <f>IF(E295-E296+E412-E413&gt;=0,E295-E296+E412-E413,0)</f>
        <v>490738</v>
      </c>
      <c r="F419" s="148">
        <f t="shared" si="6"/>
        <v>197.413349209925</v>
      </c>
    </row>
    <row r="420" spans="1:6" s="8" customFormat="1" x14ac:dyDescent="0.2">
      <c r="A420" s="158" t="s">
        <v>1127</v>
      </c>
      <c r="B420" s="144" t="s">
        <v>2848</v>
      </c>
      <c r="C420" s="343">
        <v>408</v>
      </c>
      <c r="D420" s="145">
        <f>IF(D296-D295+D413-D412&gt;=0,D296-D295+D413-D412,0)</f>
        <v>0</v>
      </c>
      <c r="E420" s="145">
        <f>IF(E296-E295+E413-E412&gt;=0,E296-E295+E413-E412,0)</f>
        <v>0</v>
      </c>
      <c r="F420" s="148" t="str">
        <f t="shared" si="6"/>
        <v>-</v>
      </c>
    </row>
    <row r="421" spans="1:6" s="8" customFormat="1" x14ac:dyDescent="0.2">
      <c r="A421" s="154" t="s">
        <v>1128</v>
      </c>
      <c r="B421" s="155" t="s">
        <v>2849</v>
      </c>
      <c r="C421" s="345">
        <v>409</v>
      </c>
      <c r="D421" s="159">
        <f>D297+D414</f>
        <v>8400</v>
      </c>
      <c r="E421" s="159">
        <f>E297+E414</f>
        <v>16000</v>
      </c>
      <c r="F421" s="160">
        <f t="shared" si="6"/>
        <v>190.47619047619045</v>
      </c>
    </row>
    <row r="422" spans="1:6" s="8" customFormat="1" ht="15" customHeight="1" x14ac:dyDescent="0.2">
      <c r="A422" s="433" t="s">
        <v>2850</v>
      </c>
      <c r="B422" s="434"/>
      <c r="C422" s="346"/>
      <c r="D422" s="141"/>
      <c r="E422" s="141"/>
      <c r="F422" s="142"/>
    </row>
    <row r="423" spans="1:6" s="8" customFormat="1" x14ac:dyDescent="0.2">
      <c r="A423" s="143">
        <v>8</v>
      </c>
      <c r="B423" s="144" t="s">
        <v>2851</v>
      </c>
      <c r="C423" s="343">
        <v>410</v>
      </c>
      <c r="D423" s="145">
        <f>D424+D462+D475+D487+D518</f>
        <v>0</v>
      </c>
      <c r="E423" s="145">
        <f>E424+E462+E475+E487+E518</f>
        <v>0</v>
      </c>
      <c r="F423" s="148" t="str">
        <f t="shared" ref="F423:F486" si="7">IF(D423&lt;&gt;0,IF(E423/D423&gt;=100,"&gt;&gt;100",E423/D423*100),"-")</f>
        <v>-</v>
      </c>
    </row>
    <row r="424" spans="1:6" s="8" customFormat="1" ht="24" x14ac:dyDescent="0.2">
      <c r="A424" s="143">
        <v>81</v>
      </c>
      <c r="B424" s="152" t="s">
        <v>2852</v>
      </c>
      <c r="C424" s="343">
        <v>411</v>
      </c>
      <c r="D424" s="145">
        <f>D425+D430+D433+D437+D438+D445+D450+D458</f>
        <v>0</v>
      </c>
      <c r="E424" s="145">
        <f>E425+E430+E433+E437+E438+E445+E450+E458</f>
        <v>0</v>
      </c>
      <c r="F424" s="148" t="str">
        <f t="shared" si="7"/>
        <v>-</v>
      </c>
    </row>
    <row r="425" spans="1:6" s="8" customFormat="1" ht="24" x14ac:dyDescent="0.2">
      <c r="A425" s="143">
        <v>811</v>
      </c>
      <c r="B425" s="144" t="s">
        <v>2853</v>
      </c>
      <c r="C425" s="343">
        <v>412</v>
      </c>
      <c r="D425" s="145">
        <f>SUM(D426:D429)</f>
        <v>0</v>
      </c>
      <c r="E425" s="145">
        <f>SUM(E426:E429)</f>
        <v>0</v>
      </c>
      <c r="F425" s="148" t="str">
        <f t="shared" si="7"/>
        <v>-</v>
      </c>
    </row>
    <row r="426" spans="1:6" s="8" customFormat="1" x14ac:dyDescent="0.2">
      <c r="A426" s="143">
        <v>8113</v>
      </c>
      <c r="B426" s="144" t="s">
        <v>978</v>
      </c>
      <c r="C426" s="343">
        <v>413</v>
      </c>
      <c r="D426" s="147">
        <v>0</v>
      </c>
      <c r="E426" s="147">
        <v>0</v>
      </c>
      <c r="F426" s="146" t="str">
        <f t="shared" si="7"/>
        <v>-</v>
      </c>
    </row>
    <row r="427" spans="1:6" s="8" customFormat="1" x14ac:dyDescent="0.2">
      <c r="A427" s="143">
        <v>8114</v>
      </c>
      <c r="B427" s="144" t="s">
        <v>1582</v>
      </c>
      <c r="C427" s="343">
        <v>414</v>
      </c>
      <c r="D427" s="147">
        <v>0</v>
      </c>
      <c r="E427" s="147">
        <v>0</v>
      </c>
      <c r="F427" s="146" t="str">
        <f t="shared" si="7"/>
        <v>-</v>
      </c>
    </row>
    <row r="428" spans="1:6" s="8" customFormat="1" x14ac:dyDescent="0.2">
      <c r="A428" s="143">
        <v>8115</v>
      </c>
      <c r="B428" s="144" t="s">
        <v>1583</v>
      </c>
      <c r="C428" s="343">
        <v>415</v>
      </c>
      <c r="D428" s="147">
        <v>0</v>
      </c>
      <c r="E428" s="147">
        <v>0</v>
      </c>
      <c r="F428" s="146" t="str">
        <f t="shared" si="7"/>
        <v>-</v>
      </c>
    </row>
    <row r="429" spans="1:6" s="8" customFormat="1" x14ac:dyDescent="0.2">
      <c r="A429" s="143">
        <v>8116</v>
      </c>
      <c r="B429" s="144" t="s">
        <v>1584</v>
      </c>
      <c r="C429" s="343">
        <v>416</v>
      </c>
      <c r="D429" s="147">
        <v>0</v>
      </c>
      <c r="E429" s="147">
        <v>0</v>
      </c>
      <c r="F429" s="146" t="str">
        <f t="shared" si="7"/>
        <v>-</v>
      </c>
    </row>
    <row r="430" spans="1:6" s="8" customFormat="1" ht="24" x14ac:dyDescent="0.2">
      <c r="A430" s="143">
        <v>812</v>
      </c>
      <c r="B430" s="144" t="s">
        <v>2854</v>
      </c>
      <c r="C430" s="343">
        <v>417</v>
      </c>
      <c r="D430" s="145">
        <f>SUM(D431:D432)</f>
        <v>0</v>
      </c>
      <c r="E430" s="145">
        <f>SUM(E431:E432)</f>
        <v>0</v>
      </c>
      <c r="F430" s="148" t="str">
        <f t="shared" si="7"/>
        <v>-</v>
      </c>
    </row>
    <row r="431" spans="1:6" s="8" customFormat="1" x14ac:dyDescent="0.2">
      <c r="A431" s="143">
        <v>8121</v>
      </c>
      <c r="B431" s="149" t="s">
        <v>1162</v>
      </c>
      <c r="C431" s="343">
        <v>418</v>
      </c>
      <c r="D431" s="147">
        <v>0</v>
      </c>
      <c r="E431" s="147">
        <v>0</v>
      </c>
      <c r="F431" s="146" t="str">
        <f t="shared" si="7"/>
        <v>-</v>
      </c>
    </row>
    <row r="432" spans="1:6" s="8" customFormat="1" x14ac:dyDescent="0.2">
      <c r="A432" s="143">
        <v>8122</v>
      </c>
      <c r="B432" s="149" t="s">
        <v>1163</v>
      </c>
      <c r="C432" s="343">
        <v>419</v>
      </c>
      <c r="D432" s="147">
        <v>0</v>
      </c>
      <c r="E432" s="147">
        <v>0</v>
      </c>
      <c r="F432" s="146" t="str">
        <f t="shared" si="7"/>
        <v>-</v>
      </c>
    </row>
    <row r="433" spans="1:6" s="8" customFormat="1" ht="24" x14ac:dyDescent="0.2">
      <c r="A433" s="143">
        <v>813</v>
      </c>
      <c r="B433" s="144" t="s">
        <v>2855</v>
      </c>
      <c r="C433" s="343">
        <v>420</v>
      </c>
      <c r="D433" s="145">
        <f>SUM(D434:D436)</f>
        <v>0</v>
      </c>
      <c r="E433" s="145">
        <f>SUM(E434:E436)</f>
        <v>0</v>
      </c>
      <c r="F433" s="148" t="str">
        <f t="shared" si="7"/>
        <v>-</v>
      </c>
    </row>
    <row r="434" spans="1:6" s="8" customFormat="1" x14ac:dyDescent="0.2">
      <c r="A434" s="143">
        <v>8132</v>
      </c>
      <c r="B434" s="144" t="s">
        <v>2168</v>
      </c>
      <c r="C434" s="343">
        <v>421</v>
      </c>
      <c r="D434" s="147">
        <v>0</v>
      </c>
      <c r="E434" s="147">
        <v>0</v>
      </c>
      <c r="F434" s="146" t="str">
        <f t="shared" si="7"/>
        <v>-</v>
      </c>
    </row>
    <row r="435" spans="1:6" s="8" customFormat="1" x14ac:dyDescent="0.2">
      <c r="A435" s="143">
        <v>8133</v>
      </c>
      <c r="B435" s="144" t="s">
        <v>515</v>
      </c>
      <c r="C435" s="343">
        <v>422</v>
      </c>
      <c r="D435" s="147">
        <v>0</v>
      </c>
      <c r="E435" s="147">
        <v>0</v>
      </c>
      <c r="F435" s="146" t="str">
        <f t="shared" si="7"/>
        <v>-</v>
      </c>
    </row>
    <row r="436" spans="1:6" s="8" customFormat="1" x14ac:dyDescent="0.2">
      <c r="A436" s="143">
        <v>8134</v>
      </c>
      <c r="B436" s="144" t="s">
        <v>516</v>
      </c>
      <c r="C436" s="343">
        <v>423</v>
      </c>
      <c r="D436" s="147">
        <v>0</v>
      </c>
      <c r="E436" s="147">
        <v>0</v>
      </c>
      <c r="F436" s="146" t="str">
        <f t="shared" si="7"/>
        <v>-</v>
      </c>
    </row>
    <row r="437" spans="1:6" s="8" customFormat="1" x14ac:dyDescent="0.2">
      <c r="A437" s="143">
        <v>814</v>
      </c>
      <c r="B437" s="149" t="s">
        <v>2856</v>
      </c>
      <c r="C437" s="343">
        <v>424</v>
      </c>
      <c r="D437" s="147">
        <v>0</v>
      </c>
      <c r="E437" s="147">
        <v>0</v>
      </c>
      <c r="F437" s="146" t="str">
        <f t="shared" si="7"/>
        <v>-</v>
      </c>
    </row>
    <row r="438" spans="1:6" s="8" customFormat="1" ht="24" x14ac:dyDescent="0.2">
      <c r="A438" s="143">
        <v>815</v>
      </c>
      <c r="B438" s="144" t="s">
        <v>2857</v>
      </c>
      <c r="C438" s="343">
        <v>425</v>
      </c>
      <c r="D438" s="145">
        <f>SUM(D439:D444)</f>
        <v>0</v>
      </c>
      <c r="E438" s="145">
        <f>SUM(E439:E444)</f>
        <v>0</v>
      </c>
      <c r="F438" s="148" t="str">
        <f t="shared" si="7"/>
        <v>-</v>
      </c>
    </row>
    <row r="439" spans="1:6" s="8" customFormat="1" x14ac:dyDescent="0.2">
      <c r="A439" s="143">
        <v>8153</v>
      </c>
      <c r="B439" s="144" t="s">
        <v>517</v>
      </c>
      <c r="C439" s="343">
        <v>426</v>
      </c>
      <c r="D439" s="147">
        <v>0</v>
      </c>
      <c r="E439" s="147">
        <v>0</v>
      </c>
      <c r="F439" s="146" t="str">
        <f t="shared" si="7"/>
        <v>-</v>
      </c>
    </row>
    <row r="440" spans="1:6" s="8" customFormat="1" x14ac:dyDescent="0.2">
      <c r="A440" s="143">
        <v>8154</v>
      </c>
      <c r="B440" s="144" t="s">
        <v>518</v>
      </c>
      <c r="C440" s="343">
        <v>427</v>
      </c>
      <c r="D440" s="147">
        <v>0</v>
      </c>
      <c r="E440" s="147">
        <v>0</v>
      </c>
      <c r="F440" s="146" t="str">
        <f t="shared" si="7"/>
        <v>-</v>
      </c>
    </row>
    <row r="441" spans="1:6" s="8" customFormat="1" x14ac:dyDescent="0.2">
      <c r="A441" s="143">
        <v>8155</v>
      </c>
      <c r="B441" s="144" t="s">
        <v>519</v>
      </c>
      <c r="C441" s="343">
        <v>428</v>
      </c>
      <c r="D441" s="147">
        <v>0</v>
      </c>
      <c r="E441" s="147">
        <v>0</v>
      </c>
      <c r="F441" s="146" t="str">
        <f t="shared" si="7"/>
        <v>-</v>
      </c>
    </row>
    <row r="442" spans="1:6" s="8" customFormat="1" x14ac:dyDescent="0.2">
      <c r="A442" s="143">
        <v>8156</v>
      </c>
      <c r="B442" s="144" t="s">
        <v>520</v>
      </c>
      <c r="C442" s="343">
        <v>429</v>
      </c>
      <c r="D442" s="147">
        <v>0</v>
      </c>
      <c r="E442" s="147">
        <v>0</v>
      </c>
      <c r="F442" s="146" t="str">
        <f t="shared" si="7"/>
        <v>-</v>
      </c>
    </row>
    <row r="443" spans="1:6" s="8" customFormat="1" x14ac:dyDescent="0.2">
      <c r="A443" s="143">
        <v>8157</v>
      </c>
      <c r="B443" s="144" t="s">
        <v>521</v>
      </c>
      <c r="C443" s="343">
        <v>430</v>
      </c>
      <c r="D443" s="147">
        <v>0</v>
      </c>
      <c r="E443" s="147">
        <v>0</v>
      </c>
      <c r="F443" s="146" t="str">
        <f t="shared" si="7"/>
        <v>-</v>
      </c>
    </row>
    <row r="444" spans="1:6" s="8" customFormat="1" x14ac:dyDescent="0.2">
      <c r="A444" s="143">
        <v>8158</v>
      </c>
      <c r="B444" s="144" t="s">
        <v>2058</v>
      </c>
      <c r="C444" s="343">
        <v>431</v>
      </c>
      <c r="D444" s="147">
        <v>0</v>
      </c>
      <c r="E444" s="147">
        <v>0</v>
      </c>
      <c r="F444" s="146" t="str">
        <f t="shared" si="7"/>
        <v>-</v>
      </c>
    </row>
    <row r="445" spans="1:6" s="8" customFormat="1" ht="24" x14ac:dyDescent="0.2">
      <c r="A445" s="143">
        <v>816</v>
      </c>
      <c r="B445" s="144" t="s">
        <v>2858</v>
      </c>
      <c r="C445" s="343">
        <v>432</v>
      </c>
      <c r="D445" s="145">
        <f>SUM(D446:D449)</f>
        <v>0</v>
      </c>
      <c r="E445" s="145">
        <f>SUM(E446:E449)</f>
        <v>0</v>
      </c>
      <c r="F445" s="148" t="str">
        <f t="shared" si="7"/>
        <v>-</v>
      </c>
    </row>
    <row r="446" spans="1:6" s="8" customFormat="1" x14ac:dyDescent="0.2">
      <c r="A446" s="143">
        <v>8163</v>
      </c>
      <c r="B446" s="144" t="s">
        <v>2059</v>
      </c>
      <c r="C446" s="343">
        <v>433</v>
      </c>
      <c r="D446" s="147">
        <v>0</v>
      </c>
      <c r="E446" s="147">
        <v>0</v>
      </c>
      <c r="F446" s="146" t="str">
        <f t="shared" si="7"/>
        <v>-</v>
      </c>
    </row>
    <row r="447" spans="1:6" s="8" customFormat="1" x14ac:dyDescent="0.2">
      <c r="A447" s="143">
        <v>8164</v>
      </c>
      <c r="B447" s="144" t="s">
        <v>2060</v>
      </c>
      <c r="C447" s="343">
        <v>434</v>
      </c>
      <c r="D447" s="147">
        <v>0</v>
      </c>
      <c r="E447" s="147">
        <v>0</v>
      </c>
      <c r="F447" s="146" t="str">
        <f t="shared" si="7"/>
        <v>-</v>
      </c>
    </row>
    <row r="448" spans="1:6" s="8" customFormat="1" x14ac:dyDescent="0.2">
      <c r="A448" s="143">
        <v>8165</v>
      </c>
      <c r="B448" s="144" t="s">
        <v>2061</v>
      </c>
      <c r="C448" s="343">
        <v>435</v>
      </c>
      <c r="D448" s="147">
        <v>0</v>
      </c>
      <c r="E448" s="147">
        <v>0</v>
      </c>
      <c r="F448" s="146" t="str">
        <f t="shared" si="7"/>
        <v>-</v>
      </c>
    </row>
    <row r="449" spans="1:6" s="8" customFormat="1" x14ac:dyDescent="0.2">
      <c r="A449" s="143">
        <v>8166</v>
      </c>
      <c r="B449" s="144" t="s">
        <v>882</v>
      </c>
      <c r="C449" s="343">
        <v>436</v>
      </c>
      <c r="D449" s="147">
        <v>0</v>
      </c>
      <c r="E449" s="147">
        <v>0</v>
      </c>
      <c r="F449" s="146" t="str">
        <f t="shared" si="7"/>
        <v>-</v>
      </c>
    </row>
    <row r="450" spans="1:6" s="8" customFormat="1" x14ac:dyDescent="0.2">
      <c r="A450" s="143">
        <v>817</v>
      </c>
      <c r="B450" s="144" t="s">
        <v>2859</v>
      </c>
      <c r="C450" s="343">
        <v>437</v>
      </c>
      <c r="D450" s="145">
        <f>SUM(D451:D457)</f>
        <v>0</v>
      </c>
      <c r="E450" s="145">
        <f>SUM(E451:E457)</f>
        <v>0</v>
      </c>
      <c r="F450" s="148" t="str">
        <f t="shared" si="7"/>
        <v>-</v>
      </c>
    </row>
    <row r="451" spans="1:6" s="8" customFormat="1" x14ac:dyDescent="0.2">
      <c r="A451" s="143">
        <v>8171</v>
      </c>
      <c r="B451" s="144" t="s">
        <v>2175</v>
      </c>
      <c r="C451" s="343">
        <v>438</v>
      </c>
      <c r="D451" s="147">
        <v>0</v>
      </c>
      <c r="E451" s="147">
        <v>0</v>
      </c>
      <c r="F451" s="146" t="str">
        <f t="shared" si="7"/>
        <v>-</v>
      </c>
    </row>
    <row r="452" spans="1:6" s="8" customFormat="1" x14ac:dyDescent="0.2">
      <c r="A452" s="143">
        <v>8172</v>
      </c>
      <c r="B452" s="144" t="s">
        <v>2176</v>
      </c>
      <c r="C452" s="343">
        <v>439</v>
      </c>
      <c r="D452" s="147">
        <v>0</v>
      </c>
      <c r="E452" s="147">
        <v>0</v>
      </c>
      <c r="F452" s="146" t="str">
        <f t="shared" si="7"/>
        <v>-</v>
      </c>
    </row>
    <row r="453" spans="1:6" s="8" customFormat="1" x14ac:dyDescent="0.2">
      <c r="A453" s="143">
        <v>8173</v>
      </c>
      <c r="B453" s="144" t="s">
        <v>2177</v>
      </c>
      <c r="C453" s="343">
        <v>440</v>
      </c>
      <c r="D453" s="147">
        <v>0</v>
      </c>
      <c r="E453" s="147">
        <v>0</v>
      </c>
      <c r="F453" s="146" t="str">
        <f t="shared" si="7"/>
        <v>-</v>
      </c>
    </row>
    <row r="454" spans="1:6" s="8" customFormat="1" x14ac:dyDescent="0.2">
      <c r="A454" s="143">
        <v>8174</v>
      </c>
      <c r="B454" s="144" t="s">
        <v>2178</v>
      </c>
      <c r="C454" s="343">
        <v>441</v>
      </c>
      <c r="D454" s="147">
        <v>0</v>
      </c>
      <c r="E454" s="147">
        <v>0</v>
      </c>
      <c r="F454" s="146" t="str">
        <f t="shared" si="7"/>
        <v>-</v>
      </c>
    </row>
    <row r="455" spans="1:6" s="8" customFormat="1" x14ac:dyDescent="0.2">
      <c r="A455" s="143">
        <v>8175</v>
      </c>
      <c r="B455" s="144" t="s">
        <v>2179</v>
      </c>
      <c r="C455" s="343">
        <v>442</v>
      </c>
      <c r="D455" s="147">
        <v>0</v>
      </c>
      <c r="E455" s="147">
        <v>0</v>
      </c>
      <c r="F455" s="146" t="str">
        <f t="shared" si="7"/>
        <v>-</v>
      </c>
    </row>
    <row r="456" spans="1:6" s="8" customFormat="1" x14ac:dyDescent="0.2">
      <c r="A456" s="143">
        <v>8176</v>
      </c>
      <c r="B456" s="144" t="s">
        <v>2180</v>
      </c>
      <c r="C456" s="343">
        <v>443</v>
      </c>
      <c r="D456" s="147">
        <v>0</v>
      </c>
      <c r="E456" s="147">
        <v>0</v>
      </c>
      <c r="F456" s="146" t="str">
        <f t="shared" si="7"/>
        <v>-</v>
      </c>
    </row>
    <row r="457" spans="1:6" s="8" customFormat="1" ht="24" x14ac:dyDescent="0.2">
      <c r="A457" s="143">
        <v>8177</v>
      </c>
      <c r="B457" s="152" t="s">
        <v>2181</v>
      </c>
      <c r="C457" s="343">
        <v>444</v>
      </c>
      <c r="D457" s="147">
        <v>0</v>
      </c>
      <c r="E457" s="147">
        <v>0</v>
      </c>
      <c r="F457" s="146" t="str">
        <f t="shared" si="7"/>
        <v>-</v>
      </c>
    </row>
    <row r="458" spans="1:6" s="8" customFormat="1" x14ac:dyDescent="0.2">
      <c r="A458" s="143" t="s">
        <v>2722</v>
      </c>
      <c r="B458" s="149" t="s">
        <v>2860</v>
      </c>
      <c r="C458" s="343">
        <v>445</v>
      </c>
      <c r="D458" s="145">
        <f>SUM(D459:D461)</f>
        <v>0</v>
      </c>
      <c r="E458" s="145">
        <f>SUM(E459:E461)</f>
        <v>0</v>
      </c>
      <c r="F458" s="148" t="str">
        <f t="shared" si="7"/>
        <v>-</v>
      </c>
    </row>
    <row r="459" spans="1:6" s="8" customFormat="1" x14ac:dyDescent="0.2">
      <c r="A459" s="143" t="s">
        <v>2723</v>
      </c>
      <c r="B459" s="149" t="s">
        <v>2724</v>
      </c>
      <c r="C459" s="343">
        <v>446</v>
      </c>
      <c r="D459" s="147">
        <v>0</v>
      </c>
      <c r="E459" s="147">
        <v>0</v>
      </c>
      <c r="F459" s="146" t="str">
        <f t="shared" si="7"/>
        <v>-</v>
      </c>
    </row>
    <row r="460" spans="1:6" s="8" customFormat="1" x14ac:dyDescent="0.2">
      <c r="A460" s="143" t="s">
        <v>2725</v>
      </c>
      <c r="B460" s="149" t="s">
        <v>2726</v>
      </c>
      <c r="C460" s="343">
        <v>447</v>
      </c>
      <c r="D460" s="147">
        <v>0</v>
      </c>
      <c r="E460" s="147">
        <v>0</v>
      </c>
      <c r="F460" s="146" t="str">
        <f t="shared" si="7"/>
        <v>-</v>
      </c>
    </row>
    <row r="461" spans="1:6" s="8" customFormat="1" x14ac:dyDescent="0.2">
      <c r="A461" s="143" t="s">
        <v>2727</v>
      </c>
      <c r="B461" s="149" t="s">
        <v>2728</v>
      </c>
      <c r="C461" s="343">
        <v>448</v>
      </c>
      <c r="D461" s="147">
        <v>0</v>
      </c>
      <c r="E461" s="147">
        <v>0</v>
      </c>
      <c r="F461" s="146" t="str">
        <f t="shared" si="7"/>
        <v>-</v>
      </c>
    </row>
    <row r="462" spans="1:6" s="8" customFormat="1" x14ac:dyDescent="0.2">
      <c r="A462" s="143">
        <v>82</v>
      </c>
      <c r="B462" s="144" t="s">
        <v>2861</v>
      </c>
      <c r="C462" s="343">
        <v>449</v>
      </c>
      <c r="D462" s="145">
        <f>D463+D466+D469+D472</f>
        <v>0</v>
      </c>
      <c r="E462" s="145">
        <f>E463+E466+E469+E472</f>
        <v>0</v>
      </c>
      <c r="F462" s="148" t="str">
        <f t="shared" si="7"/>
        <v>-</v>
      </c>
    </row>
    <row r="463" spans="1:6" s="8" customFormat="1" x14ac:dyDescent="0.2">
      <c r="A463" s="143">
        <v>821</v>
      </c>
      <c r="B463" s="144" t="s">
        <v>2862</v>
      </c>
      <c r="C463" s="343">
        <v>450</v>
      </c>
      <c r="D463" s="145">
        <f>SUM(D464:D465)</f>
        <v>0</v>
      </c>
      <c r="E463" s="145">
        <f>SUM(E464:E465)</f>
        <v>0</v>
      </c>
      <c r="F463" s="148" t="str">
        <f t="shared" si="7"/>
        <v>-</v>
      </c>
    </row>
    <row r="464" spans="1:6" s="8" customFormat="1" x14ac:dyDescent="0.2">
      <c r="A464" s="143">
        <v>8211</v>
      </c>
      <c r="B464" s="144" t="s">
        <v>2182</v>
      </c>
      <c r="C464" s="343">
        <v>451</v>
      </c>
      <c r="D464" s="147">
        <v>0</v>
      </c>
      <c r="E464" s="147">
        <v>0</v>
      </c>
      <c r="F464" s="146" t="str">
        <f t="shared" si="7"/>
        <v>-</v>
      </c>
    </row>
    <row r="465" spans="1:6" s="8" customFormat="1" x14ac:dyDescent="0.2">
      <c r="A465" s="143">
        <v>8212</v>
      </c>
      <c r="B465" s="144" t="s">
        <v>2183</v>
      </c>
      <c r="C465" s="343">
        <v>452</v>
      </c>
      <c r="D465" s="147">
        <v>0</v>
      </c>
      <c r="E465" s="147">
        <v>0</v>
      </c>
      <c r="F465" s="146" t="str">
        <f t="shared" si="7"/>
        <v>-</v>
      </c>
    </row>
    <row r="466" spans="1:6" s="8" customFormat="1" x14ac:dyDescent="0.2">
      <c r="A466" s="143">
        <v>822</v>
      </c>
      <c r="B466" s="144" t="s">
        <v>2863</v>
      </c>
      <c r="C466" s="343">
        <v>453</v>
      </c>
      <c r="D466" s="145">
        <f>SUM(D467:D468)</f>
        <v>0</v>
      </c>
      <c r="E466" s="145">
        <f>SUM(E467:E468)</f>
        <v>0</v>
      </c>
      <c r="F466" s="148" t="str">
        <f t="shared" si="7"/>
        <v>-</v>
      </c>
    </row>
    <row r="467" spans="1:6" s="8" customFormat="1" x14ac:dyDescent="0.2">
      <c r="A467" s="143">
        <v>8221</v>
      </c>
      <c r="B467" s="144" t="s">
        <v>3886</v>
      </c>
      <c r="C467" s="343">
        <v>454</v>
      </c>
      <c r="D467" s="147">
        <v>0</v>
      </c>
      <c r="E467" s="147">
        <v>0</v>
      </c>
      <c r="F467" s="146" t="str">
        <f t="shared" si="7"/>
        <v>-</v>
      </c>
    </row>
    <row r="468" spans="1:6" s="8" customFormat="1" x14ac:dyDescent="0.2">
      <c r="A468" s="143">
        <v>8222</v>
      </c>
      <c r="B468" s="144" t="s">
        <v>330</v>
      </c>
      <c r="C468" s="343">
        <v>455</v>
      </c>
      <c r="D468" s="147">
        <v>0</v>
      </c>
      <c r="E468" s="147">
        <v>0</v>
      </c>
      <c r="F468" s="146" t="str">
        <f t="shared" si="7"/>
        <v>-</v>
      </c>
    </row>
    <row r="469" spans="1:6" s="8" customFormat="1" x14ac:dyDescent="0.2">
      <c r="A469" s="143">
        <v>823</v>
      </c>
      <c r="B469" s="144" t="s">
        <v>2864</v>
      </c>
      <c r="C469" s="343">
        <v>456</v>
      </c>
      <c r="D469" s="145">
        <f>SUM(D470:D471)</f>
        <v>0</v>
      </c>
      <c r="E469" s="145">
        <f>SUM(E470:E471)</f>
        <v>0</v>
      </c>
      <c r="F469" s="148" t="str">
        <f t="shared" si="7"/>
        <v>-</v>
      </c>
    </row>
    <row r="470" spans="1:6" s="8" customFormat="1" x14ac:dyDescent="0.2">
      <c r="A470" s="143">
        <v>8231</v>
      </c>
      <c r="B470" s="144" t="s">
        <v>9</v>
      </c>
      <c r="C470" s="343">
        <v>457</v>
      </c>
      <c r="D470" s="147">
        <v>0</v>
      </c>
      <c r="E470" s="147">
        <v>0</v>
      </c>
      <c r="F470" s="146" t="str">
        <f t="shared" si="7"/>
        <v>-</v>
      </c>
    </row>
    <row r="471" spans="1:6" s="8" customFormat="1" x14ac:dyDescent="0.2">
      <c r="A471" s="143">
        <v>8232</v>
      </c>
      <c r="B471" s="144" t="s">
        <v>10</v>
      </c>
      <c r="C471" s="343">
        <v>458</v>
      </c>
      <c r="D471" s="147">
        <v>0</v>
      </c>
      <c r="E471" s="147">
        <v>0</v>
      </c>
      <c r="F471" s="146" t="str">
        <f t="shared" si="7"/>
        <v>-</v>
      </c>
    </row>
    <row r="472" spans="1:6" s="8" customFormat="1" x14ac:dyDescent="0.2">
      <c r="A472" s="143">
        <v>824</v>
      </c>
      <c r="B472" s="144" t="s">
        <v>2865</v>
      </c>
      <c r="C472" s="343">
        <v>459</v>
      </c>
      <c r="D472" s="145">
        <f>SUM(D473:D474)</f>
        <v>0</v>
      </c>
      <c r="E472" s="145">
        <f>SUM(E473:E474)</f>
        <v>0</v>
      </c>
      <c r="F472" s="148" t="str">
        <f t="shared" si="7"/>
        <v>-</v>
      </c>
    </row>
    <row r="473" spans="1:6" s="8" customFormat="1" x14ac:dyDescent="0.2">
      <c r="A473" s="143">
        <v>8241</v>
      </c>
      <c r="B473" s="144" t="s">
        <v>11</v>
      </c>
      <c r="C473" s="343">
        <v>460</v>
      </c>
      <c r="D473" s="147">
        <v>0</v>
      </c>
      <c r="E473" s="147">
        <v>0</v>
      </c>
      <c r="F473" s="146" t="str">
        <f t="shared" si="7"/>
        <v>-</v>
      </c>
    </row>
    <row r="474" spans="1:6" s="8" customFormat="1" x14ac:dyDescent="0.2">
      <c r="A474" s="143">
        <v>8242</v>
      </c>
      <c r="B474" s="144" t="s">
        <v>1804</v>
      </c>
      <c r="C474" s="343">
        <v>461</v>
      </c>
      <c r="D474" s="147">
        <v>0</v>
      </c>
      <c r="E474" s="147">
        <v>0</v>
      </c>
      <c r="F474" s="146" t="str">
        <f t="shared" si="7"/>
        <v>-</v>
      </c>
    </row>
    <row r="475" spans="1:6" s="8" customFormat="1" x14ac:dyDescent="0.2">
      <c r="A475" s="143">
        <v>83</v>
      </c>
      <c r="B475" s="144" t="s">
        <v>2866</v>
      </c>
      <c r="C475" s="343">
        <v>462</v>
      </c>
      <c r="D475" s="145">
        <f>D476+D480+D481+D484</f>
        <v>0</v>
      </c>
      <c r="E475" s="145">
        <f>E476+E480+E481+E484</f>
        <v>0</v>
      </c>
      <c r="F475" s="148" t="str">
        <f t="shared" si="7"/>
        <v>-</v>
      </c>
    </row>
    <row r="476" spans="1:6" s="8" customFormat="1" ht="24" x14ac:dyDescent="0.2">
      <c r="A476" s="143">
        <v>831</v>
      </c>
      <c r="B476" s="144" t="s">
        <v>2275</v>
      </c>
      <c r="C476" s="343">
        <v>463</v>
      </c>
      <c r="D476" s="145">
        <f>SUM(D477:D479)</f>
        <v>0</v>
      </c>
      <c r="E476" s="145">
        <f>SUM(E477:E479)</f>
        <v>0</v>
      </c>
      <c r="F476" s="148" t="str">
        <f t="shared" si="7"/>
        <v>-</v>
      </c>
    </row>
    <row r="477" spans="1:6" s="8" customFormat="1" x14ac:dyDescent="0.2">
      <c r="A477" s="143">
        <v>8312</v>
      </c>
      <c r="B477" s="144" t="s">
        <v>2184</v>
      </c>
      <c r="C477" s="343">
        <v>464</v>
      </c>
      <c r="D477" s="147">
        <v>0</v>
      </c>
      <c r="E477" s="147">
        <v>0</v>
      </c>
      <c r="F477" s="146" t="str">
        <f t="shared" si="7"/>
        <v>-</v>
      </c>
    </row>
    <row r="478" spans="1:6" s="8" customFormat="1" x14ac:dyDescent="0.2">
      <c r="A478" s="143">
        <v>8313</v>
      </c>
      <c r="B478" s="144" t="s">
        <v>1341</v>
      </c>
      <c r="C478" s="343">
        <v>465</v>
      </c>
      <c r="D478" s="147">
        <v>0</v>
      </c>
      <c r="E478" s="147">
        <v>0</v>
      </c>
      <c r="F478" s="146" t="str">
        <f t="shared" si="7"/>
        <v>-</v>
      </c>
    </row>
    <row r="479" spans="1:6" s="8" customFormat="1" x14ac:dyDescent="0.2">
      <c r="A479" s="143">
        <v>8314</v>
      </c>
      <c r="B479" s="144" t="s">
        <v>2874</v>
      </c>
      <c r="C479" s="343">
        <v>466</v>
      </c>
      <c r="D479" s="147">
        <v>0</v>
      </c>
      <c r="E479" s="147">
        <v>0</v>
      </c>
      <c r="F479" s="146" t="str">
        <f t="shared" si="7"/>
        <v>-</v>
      </c>
    </row>
    <row r="480" spans="1:6" s="8" customFormat="1" x14ac:dyDescent="0.2">
      <c r="A480" s="143">
        <v>832</v>
      </c>
      <c r="B480" s="152" t="s">
        <v>3612</v>
      </c>
      <c r="C480" s="343">
        <v>467</v>
      </c>
      <c r="D480" s="147">
        <v>0</v>
      </c>
      <c r="E480" s="147">
        <v>0</v>
      </c>
      <c r="F480" s="146" t="str">
        <f t="shared" si="7"/>
        <v>-</v>
      </c>
    </row>
    <row r="481" spans="1:6" s="8" customFormat="1" ht="24" x14ac:dyDescent="0.2">
      <c r="A481" s="143">
        <v>833</v>
      </c>
      <c r="B481" s="144" t="s">
        <v>493</v>
      </c>
      <c r="C481" s="343">
        <v>468</v>
      </c>
      <c r="D481" s="145">
        <f>SUM(D482:D483)</f>
        <v>0</v>
      </c>
      <c r="E481" s="145">
        <f>SUM(E482:E483)</f>
        <v>0</v>
      </c>
      <c r="F481" s="148" t="str">
        <f t="shared" si="7"/>
        <v>-</v>
      </c>
    </row>
    <row r="482" spans="1:6" s="8" customFormat="1" x14ac:dyDescent="0.2">
      <c r="A482" s="143">
        <v>8331</v>
      </c>
      <c r="B482" s="149" t="s">
        <v>332</v>
      </c>
      <c r="C482" s="343">
        <v>469</v>
      </c>
      <c r="D482" s="147">
        <v>0</v>
      </c>
      <c r="E482" s="147">
        <v>0</v>
      </c>
      <c r="F482" s="146" t="str">
        <f t="shared" si="7"/>
        <v>-</v>
      </c>
    </row>
    <row r="483" spans="1:6" s="8" customFormat="1" x14ac:dyDescent="0.2">
      <c r="A483" s="143">
        <v>8332</v>
      </c>
      <c r="B483" s="144" t="s">
        <v>405</v>
      </c>
      <c r="C483" s="343">
        <v>470</v>
      </c>
      <c r="D483" s="147">
        <v>0</v>
      </c>
      <c r="E483" s="147">
        <v>0</v>
      </c>
      <c r="F483" s="146" t="str">
        <f t="shared" si="7"/>
        <v>-</v>
      </c>
    </row>
    <row r="484" spans="1:6" s="8" customFormat="1" ht="24" x14ac:dyDescent="0.2">
      <c r="A484" s="143">
        <v>834</v>
      </c>
      <c r="B484" s="144" t="s">
        <v>494</v>
      </c>
      <c r="C484" s="343">
        <v>471</v>
      </c>
      <c r="D484" s="145">
        <f>SUM(D485:D486)</f>
        <v>0</v>
      </c>
      <c r="E484" s="145">
        <f>SUM(E485:E486)</f>
        <v>0</v>
      </c>
      <c r="F484" s="148" t="str">
        <f t="shared" si="7"/>
        <v>-</v>
      </c>
    </row>
    <row r="485" spans="1:6" s="8" customFormat="1" x14ac:dyDescent="0.2">
      <c r="A485" s="143">
        <v>8341</v>
      </c>
      <c r="B485" s="144" t="s">
        <v>828</v>
      </c>
      <c r="C485" s="343">
        <v>472</v>
      </c>
      <c r="D485" s="147">
        <v>0</v>
      </c>
      <c r="E485" s="147">
        <v>0</v>
      </c>
      <c r="F485" s="146" t="str">
        <f t="shared" si="7"/>
        <v>-</v>
      </c>
    </row>
    <row r="486" spans="1:6" s="8" customFormat="1" x14ac:dyDescent="0.2">
      <c r="A486" s="143">
        <v>8342</v>
      </c>
      <c r="B486" s="144" t="s">
        <v>829</v>
      </c>
      <c r="C486" s="343">
        <v>473</v>
      </c>
      <c r="D486" s="147">
        <v>0</v>
      </c>
      <c r="E486" s="147">
        <v>0</v>
      </c>
      <c r="F486" s="146" t="str">
        <f t="shared" si="7"/>
        <v>-</v>
      </c>
    </row>
    <row r="487" spans="1:6" s="8" customFormat="1" x14ac:dyDescent="0.2">
      <c r="A487" s="143">
        <v>84</v>
      </c>
      <c r="B487" s="144" t="s">
        <v>3613</v>
      </c>
      <c r="C487" s="343">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495</v>
      </c>
      <c r="C488" s="343">
        <v>475</v>
      </c>
      <c r="D488" s="145">
        <f>SUM(D489:D492)</f>
        <v>0</v>
      </c>
      <c r="E488" s="145">
        <f>SUM(E489:E492)</f>
        <v>0</v>
      </c>
      <c r="F488" s="148" t="str">
        <f t="shared" si="8"/>
        <v>-</v>
      </c>
    </row>
    <row r="489" spans="1:6" s="8" customFormat="1" x14ac:dyDescent="0.2">
      <c r="A489" s="143">
        <v>8413</v>
      </c>
      <c r="B489" s="144" t="s">
        <v>3650</v>
      </c>
      <c r="C489" s="343">
        <v>476</v>
      </c>
      <c r="D489" s="147">
        <v>0</v>
      </c>
      <c r="E489" s="147">
        <v>0</v>
      </c>
      <c r="F489" s="146" t="str">
        <f t="shared" si="8"/>
        <v>-</v>
      </c>
    </row>
    <row r="490" spans="1:6" s="8" customFormat="1" x14ac:dyDescent="0.2">
      <c r="A490" s="143">
        <v>8414</v>
      </c>
      <c r="B490" s="144" t="s">
        <v>406</v>
      </c>
      <c r="C490" s="343">
        <v>477</v>
      </c>
      <c r="D490" s="147">
        <v>0</v>
      </c>
      <c r="E490" s="147">
        <v>0</v>
      </c>
      <c r="F490" s="146" t="str">
        <f t="shared" si="8"/>
        <v>-</v>
      </c>
    </row>
    <row r="491" spans="1:6" s="8" customFormat="1" x14ac:dyDescent="0.2">
      <c r="A491" s="143">
        <v>8415</v>
      </c>
      <c r="B491" s="144" t="s">
        <v>1559</v>
      </c>
      <c r="C491" s="343">
        <v>478</v>
      </c>
      <c r="D491" s="147">
        <v>0</v>
      </c>
      <c r="E491" s="147">
        <v>0</v>
      </c>
      <c r="F491" s="146" t="str">
        <f t="shared" si="8"/>
        <v>-</v>
      </c>
    </row>
    <row r="492" spans="1:6" s="8" customFormat="1" x14ac:dyDescent="0.2">
      <c r="A492" s="143">
        <v>8416</v>
      </c>
      <c r="B492" s="144" t="s">
        <v>2242</v>
      </c>
      <c r="C492" s="343">
        <v>479</v>
      </c>
      <c r="D492" s="147">
        <v>0</v>
      </c>
      <c r="E492" s="147">
        <v>0</v>
      </c>
      <c r="F492" s="146" t="str">
        <f t="shared" si="8"/>
        <v>-</v>
      </c>
    </row>
    <row r="493" spans="1:6" s="8" customFormat="1" ht="24" x14ac:dyDescent="0.2">
      <c r="A493" s="143">
        <v>842</v>
      </c>
      <c r="B493" s="144" t="s">
        <v>496</v>
      </c>
      <c r="C493" s="343">
        <v>480</v>
      </c>
      <c r="D493" s="145">
        <f>SUM(D494:D496)</f>
        <v>0</v>
      </c>
      <c r="E493" s="145">
        <f>SUM(E494:E496)</f>
        <v>0</v>
      </c>
      <c r="F493" s="148" t="str">
        <f t="shared" si="8"/>
        <v>-</v>
      </c>
    </row>
    <row r="494" spans="1:6" s="8" customFormat="1" x14ac:dyDescent="0.2">
      <c r="A494" s="143">
        <v>8422</v>
      </c>
      <c r="B494" s="144" t="s">
        <v>2243</v>
      </c>
      <c r="C494" s="343">
        <v>481</v>
      </c>
      <c r="D494" s="147">
        <v>0</v>
      </c>
      <c r="E494" s="147">
        <v>0</v>
      </c>
      <c r="F494" s="146" t="str">
        <f t="shared" si="8"/>
        <v>-</v>
      </c>
    </row>
    <row r="495" spans="1:6" s="8" customFormat="1" x14ac:dyDescent="0.2">
      <c r="A495" s="143">
        <v>8423</v>
      </c>
      <c r="B495" s="144" t="s">
        <v>2244</v>
      </c>
      <c r="C495" s="343">
        <v>482</v>
      </c>
      <c r="D495" s="147">
        <v>0</v>
      </c>
      <c r="E495" s="147">
        <v>0</v>
      </c>
      <c r="F495" s="146" t="str">
        <f t="shared" si="8"/>
        <v>-</v>
      </c>
    </row>
    <row r="496" spans="1:6" s="8" customFormat="1" x14ac:dyDescent="0.2">
      <c r="A496" s="143">
        <v>8424</v>
      </c>
      <c r="B496" s="144" t="s">
        <v>2245</v>
      </c>
      <c r="C496" s="343">
        <v>483</v>
      </c>
      <c r="D496" s="147">
        <v>0</v>
      </c>
      <c r="E496" s="147">
        <v>0</v>
      </c>
      <c r="F496" s="146" t="str">
        <f t="shared" si="8"/>
        <v>-</v>
      </c>
    </row>
    <row r="497" spans="1:6" s="8" customFormat="1" x14ac:dyDescent="0.2">
      <c r="A497" s="143">
        <v>843</v>
      </c>
      <c r="B497" s="144" t="s">
        <v>1791</v>
      </c>
      <c r="C497" s="343">
        <v>484</v>
      </c>
      <c r="D497" s="147">
        <v>0</v>
      </c>
      <c r="E497" s="147">
        <v>0</v>
      </c>
      <c r="F497" s="146" t="str">
        <f t="shared" si="8"/>
        <v>-</v>
      </c>
    </row>
    <row r="498" spans="1:6" s="8" customFormat="1" ht="24" x14ac:dyDescent="0.2">
      <c r="A498" s="143">
        <v>844</v>
      </c>
      <c r="B498" s="144" t="s">
        <v>17</v>
      </c>
      <c r="C498" s="343">
        <v>485</v>
      </c>
      <c r="D498" s="145">
        <f>SUM(D499:D504)</f>
        <v>0</v>
      </c>
      <c r="E498" s="145">
        <f>SUM(E499:E504)</f>
        <v>0</v>
      </c>
      <c r="F498" s="148" t="str">
        <f t="shared" si="8"/>
        <v>-</v>
      </c>
    </row>
    <row r="499" spans="1:6" s="8" customFormat="1" x14ac:dyDescent="0.2">
      <c r="A499" s="143">
        <v>8443</v>
      </c>
      <c r="B499" s="144" t="s">
        <v>2246</v>
      </c>
      <c r="C499" s="343">
        <v>486</v>
      </c>
      <c r="D499" s="147">
        <v>0</v>
      </c>
      <c r="E499" s="147">
        <v>0</v>
      </c>
      <c r="F499" s="146" t="str">
        <f t="shared" si="8"/>
        <v>-</v>
      </c>
    </row>
    <row r="500" spans="1:6" s="8" customFormat="1" x14ac:dyDescent="0.2">
      <c r="A500" s="143">
        <v>8444</v>
      </c>
      <c r="B500" s="144" t="s">
        <v>2247</v>
      </c>
      <c r="C500" s="343">
        <v>487</v>
      </c>
      <c r="D500" s="147">
        <v>0</v>
      </c>
      <c r="E500" s="147">
        <v>0</v>
      </c>
      <c r="F500" s="146" t="str">
        <f t="shared" si="8"/>
        <v>-</v>
      </c>
    </row>
    <row r="501" spans="1:6" s="8" customFormat="1" x14ac:dyDescent="0.2">
      <c r="A501" s="143">
        <v>8445</v>
      </c>
      <c r="B501" s="144" t="s">
        <v>2248</v>
      </c>
      <c r="C501" s="343">
        <v>488</v>
      </c>
      <c r="D501" s="147">
        <v>0</v>
      </c>
      <c r="E501" s="147">
        <v>0</v>
      </c>
      <c r="F501" s="146" t="str">
        <f t="shared" si="8"/>
        <v>-</v>
      </c>
    </row>
    <row r="502" spans="1:6" s="8" customFormat="1" x14ac:dyDescent="0.2">
      <c r="A502" s="143">
        <v>8446</v>
      </c>
      <c r="B502" s="144" t="s">
        <v>2249</v>
      </c>
      <c r="C502" s="343">
        <v>489</v>
      </c>
      <c r="D502" s="147">
        <v>0</v>
      </c>
      <c r="E502" s="147">
        <v>0</v>
      </c>
      <c r="F502" s="146" t="str">
        <f t="shared" si="8"/>
        <v>-</v>
      </c>
    </row>
    <row r="503" spans="1:6" s="8" customFormat="1" x14ac:dyDescent="0.2">
      <c r="A503" s="143">
        <v>8447</v>
      </c>
      <c r="B503" s="144" t="s">
        <v>2250</v>
      </c>
      <c r="C503" s="343">
        <v>490</v>
      </c>
      <c r="D503" s="147">
        <v>0</v>
      </c>
      <c r="E503" s="147">
        <v>0</v>
      </c>
      <c r="F503" s="146" t="str">
        <f t="shared" si="8"/>
        <v>-</v>
      </c>
    </row>
    <row r="504" spans="1:6" s="8" customFormat="1" x14ac:dyDescent="0.2">
      <c r="A504" s="143">
        <v>8448</v>
      </c>
      <c r="B504" s="144" t="s">
        <v>2251</v>
      </c>
      <c r="C504" s="343">
        <v>491</v>
      </c>
      <c r="D504" s="147">
        <v>0</v>
      </c>
      <c r="E504" s="147">
        <v>0</v>
      </c>
      <c r="F504" s="146" t="str">
        <f t="shared" si="8"/>
        <v>-</v>
      </c>
    </row>
    <row r="505" spans="1:6" s="8" customFormat="1" x14ac:dyDescent="0.2">
      <c r="A505" s="143">
        <v>845</v>
      </c>
      <c r="B505" s="149" t="s">
        <v>3921</v>
      </c>
      <c r="C505" s="343">
        <v>492</v>
      </c>
      <c r="D505" s="145">
        <f>SUM(D506:D509)</f>
        <v>0</v>
      </c>
      <c r="E505" s="145">
        <f>SUM(E506:E509)</f>
        <v>0</v>
      </c>
      <c r="F505" s="148" t="str">
        <f t="shared" si="8"/>
        <v>-</v>
      </c>
    </row>
    <row r="506" spans="1:6" s="8" customFormat="1" x14ac:dyDescent="0.2">
      <c r="A506" s="143">
        <v>8453</v>
      </c>
      <c r="B506" s="144" t="s">
        <v>309</v>
      </c>
      <c r="C506" s="343">
        <v>493</v>
      </c>
      <c r="D506" s="147">
        <v>0</v>
      </c>
      <c r="E506" s="147">
        <v>0</v>
      </c>
      <c r="F506" s="146" t="str">
        <f t="shared" si="8"/>
        <v>-</v>
      </c>
    </row>
    <row r="507" spans="1:6" s="8" customFormat="1" x14ac:dyDescent="0.2">
      <c r="A507" s="143">
        <v>8454</v>
      </c>
      <c r="B507" s="144" t="s">
        <v>2867</v>
      </c>
      <c r="C507" s="343">
        <v>494</v>
      </c>
      <c r="D507" s="147">
        <v>0</v>
      </c>
      <c r="E507" s="147">
        <v>0</v>
      </c>
      <c r="F507" s="146" t="str">
        <f t="shared" si="8"/>
        <v>-</v>
      </c>
    </row>
    <row r="508" spans="1:6" s="8" customFormat="1" x14ac:dyDescent="0.2">
      <c r="A508" s="143">
        <v>8455</v>
      </c>
      <c r="B508" s="144" t="s">
        <v>2868</v>
      </c>
      <c r="C508" s="343">
        <v>495</v>
      </c>
      <c r="D508" s="147">
        <v>0</v>
      </c>
      <c r="E508" s="147">
        <v>0</v>
      </c>
      <c r="F508" s="146" t="str">
        <f t="shared" si="8"/>
        <v>-</v>
      </c>
    </row>
    <row r="509" spans="1:6" s="8" customFormat="1" x14ac:dyDescent="0.2">
      <c r="A509" s="143">
        <v>8456</v>
      </c>
      <c r="B509" s="144" t="s">
        <v>2869</v>
      </c>
      <c r="C509" s="343">
        <v>496</v>
      </c>
      <c r="D509" s="147">
        <v>0</v>
      </c>
      <c r="E509" s="147">
        <v>0</v>
      </c>
      <c r="F509" s="146" t="str">
        <f t="shared" si="8"/>
        <v>-</v>
      </c>
    </row>
    <row r="510" spans="1:6" s="8" customFormat="1" x14ac:dyDescent="0.2">
      <c r="A510" s="143">
        <v>847</v>
      </c>
      <c r="B510" s="144" t="s">
        <v>3922</v>
      </c>
      <c r="C510" s="343">
        <v>497</v>
      </c>
      <c r="D510" s="145">
        <f>SUM(D511:D517)</f>
        <v>0</v>
      </c>
      <c r="E510" s="145">
        <f>SUM(E511:E517)</f>
        <v>0</v>
      </c>
      <c r="F510" s="148" t="str">
        <f t="shared" si="8"/>
        <v>-</v>
      </c>
    </row>
    <row r="511" spans="1:6" s="8" customFormat="1" x14ac:dyDescent="0.2">
      <c r="A511" s="143">
        <v>8471</v>
      </c>
      <c r="B511" s="144" t="s">
        <v>2870</v>
      </c>
      <c r="C511" s="343">
        <v>498</v>
      </c>
      <c r="D511" s="147">
        <v>0</v>
      </c>
      <c r="E511" s="147">
        <v>0</v>
      </c>
      <c r="F511" s="146" t="str">
        <f t="shared" si="8"/>
        <v>-</v>
      </c>
    </row>
    <row r="512" spans="1:6" s="8" customFormat="1" x14ac:dyDescent="0.2">
      <c r="A512" s="143">
        <v>8472</v>
      </c>
      <c r="B512" s="144" t="s">
        <v>2871</v>
      </c>
      <c r="C512" s="343">
        <v>499</v>
      </c>
      <c r="D512" s="147">
        <v>0</v>
      </c>
      <c r="E512" s="147">
        <v>0</v>
      </c>
      <c r="F512" s="146" t="str">
        <f t="shared" si="8"/>
        <v>-</v>
      </c>
    </row>
    <row r="513" spans="1:6" s="8" customFormat="1" x14ac:dyDescent="0.2">
      <c r="A513" s="143">
        <v>8473</v>
      </c>
      <c r="B513" s="144" t="s">
        <v>928</v>
      </c>
      <c r="C513" s="343">
        <v>500</v>
      </c>
      <c r="D513" s="147">
        <v>0</v>
      </c>
      <c r="E513" s="147">
        <v>0</v>
      </c>
      <c r="F513" s="146" t="str">
        <f t="shared" si="8"/>
        <v>-</v>
      </c>
    </row>
    <row r="514" spans="1:6" s="8" customFormat="1" x14ac:dyDescent="0.2">
      <c r="A514" s="143">
        <v>8474</v>
      </c>
      <c r="B514" s="144" t="s">
        <v>929</v>
      </c>
      <c r="C514" s="343">
        <v>501</v>
      </c>
      <c r="D514" s="147">
        <v>0</v>
      </c>
      <c r="E514" s="147">
        <v>0</v>
      </c>
      <c r="F514" s="146" t="str">
        <f t="shared" si="8"/>
        <v>-</v>
      </c>
    </row>
    <row r="515" spans="1:6" s="8" customFormat="1" x14ac:dyDescent="0.2">
      <c r="A515" s="143">
        <v>8475</v>
      </c>
      <c r="B515" s="144" t="s">
        <v>930</v>
      </c>
      <c r="C515" s="343">
        <v>502</v>
      </c>
      <c r="D515" s="147">
        <v>0</v>
      </c>
      <c r="E515" s="147">
        <v>0</v>
      </c>
      <c r="F515" s="146" t="str">
        <f t="shared" si="8"/>
        <v>-</v>
      </c>
    </row>
    <row r="516" spans="1:6" s="8" customFormat="1" x14ac:dyDescent="0.2">
      <c r="A516" s="143">
        <v>8476</v>
      </c>
      <c r="B516" s="144" t="s">
        <v>2567</v>
      </c>
      <c r="C516" s="343">
        <v>503</v>
      </c>
      <c r="D516" s="147">
        <v>0</v>
      </c>
      <c r="E516" s="147">
        <v>0</v>
      </c>
      <c r="F516" s="146" t="str">
        <f t="shared" si="8"/>
        <v>-</v>
      </c>
    </row>
    <row r="517" spans="1:6" s="8" customFormat="1" ht="24" x14ac:dyDescent="0.2">
      <c r="A517" s="143" t="s">
        <v>2568</v>
      </c>
      <c r="B517" s="144" t="s">
        <v>2569</v>
      </c>
      <c r="C517" s="343">
        <v>504</v>
      </c>
      <c r="D517" s="147">
        <v>0</v>
      </c>
      <c r="E517" s="147">
        <v>0</v>
      </c>
      <c r="F517" s="146" t="str">
        <f t="shared" si="8"/>
        <v>-</v>
      </c>
    </row>
    <row r="518" spans="1:6" s="8" customFormat="1" x14ac:dyDescent="0.2">
      <c r="A518" s="143">
        <v>85</v>
      </c>
      <c r="B518" s="144" t="s">
        <v>3923</v>
      </c>
      <c r="C518" s="343">
        <v>505</v>
      </c>
      <c r="D518" s="145">
        <f>D519+D522+D525+D528</f>
        <v>0</v>
      </c>
      <c r="E518" s="145">
        <f>E519+E522+E525+E528</f>
        <v>0</v>
      </c>
      <c r="F518" s="148" t="str">
        <f t="shared" si="8"/>
        <v>-</v>
      </c>
    </row>
    <row r="519" spans="1:6" s="8" customFormat="1" x14ac:dyDescent="0.2">
      <c r="A519" s="143">
        <v>851</v>
      </c>
      <c r="B519" s="144" t="s">
        <v>3924</v>
      </c>
      <c r="C519" s="343">
        <v>506</v>
      </c>
      <c r="D519" s="145">
        <f>SUM(D520:D521)</f>
        <v>0</v>
      </c>
      <c r="E519" s="145">
        <f>SUM(E520:E521)</f>
        <v>0</v>
      </c>
      <c r="F519" s="148" t="str">
        <f t="shared" si="8"/>
        <v>-</v>
      </c>
    </row>
    <row r="520" spans="1:6" s="8" customFormat="1" x14ac:dyDescent="0.2">
      <c r="A520" s="143">
        <v>8511</v>
      </c>
      <c r="B520" s="144" t="s">
        <v>931</v>
      </c>
      <c r="C520" s="343">
        <v>507</v>
      </c>
      <c r="D520" s="147">
        <v>0</v>
      </c>
      <c r="E520" s="147">
        <v>0</v>
      </c>
      <c r="F520" s="146" t="str">
        <f t="shared" si="8"/>
        <v>-</v>
      </c>
    </row>
    <row r="521" spans="1:6" s="8" customFormat="1" x14ac:dyDescent="0.2">
      <c r="A521" s="143">
        <v>8512</v>
      </c>
      <c r="B521" s="144" t="s">
        <v>932</v>
      </c>
      <c r="C521" s="343">
        <v>508</v>
      </c>
      <c r="D521" s="147">
        <v>0</v>
      </c>
      <c r="E521" s="147">
        <v>0</v>
      </c>
      <c r="F521" s="146" t="str">
        <f t="shared" si="8"/>
        <v>-</v>
      </c>
    </row>
    <row r="522" spans="1:6" s="8" customFormat="1" x14ac:dyDescent="0.2">
      <c r="A522" s="143">
        <v>852</v>
      </c>
      <c r="B522" s="144" t="s">
        <v>3925</v>
      </c>
      <c r="C522" s="343">
        <v>509</v>
      </c>
      <c r="D522" s="145">
        <f>SUM(D523:D524)</f>
        <v>0</v>
      </c>
      <c r="E522" s="145">
        <f>SUM(E523:E524)</f>
        <v>0</v>
      </c>
      <c r="F522" s="148" t="str">
        <f t="shared" si="8"/>
        <v>-</v>
      </c>
    </row>
    <row r="523" spans="1:6" s="8" customFormat="1" x14ac:dyDescent="0.2">
      <c r="A523" s="143">
        <v>8521</v>
      </c>
      <c r="B523" s="144" t="s">
        <v>933</v>
      </c>
      <c r="C523" s="343">
        <v>510</v>
      </c>
      <c r="D523" s="147">
        <v>0</v>
      </c>
      <c r="E523" s="147">
        <v>0</v>
      </c>
      <c r="F523" s="146" t="str">
        <f t="shared" si="8"/>
        <v>-</v>
      </c>
    </row>
    <row r="524" spans="1:6" s="8" customFormat="1" x14ac:dyDescent="0.2">
      <c r="A524" s="143">
        <v>8522</v>
      </c>
      <c r="B524" s="144" t="s">
        <v>934</v>
      </c>
      <c r="C524" s="343">
        <v>511</v>
      </c>
      <c r="D524" s="147">
        <v>0</v>
      </c>
      <c r="E524" s="147">
        <v>0</v>
      </c>
      <c r="F524" s="146" t="str">
        <f t="shared" si="8"/>
        <v>-</v>
      </c>
    </row>
    <row r="525" spans="1:6" s="8" customFormat="1" x14ac:dyDescent="0.2">
      <c r="A525" s="143">
        <v>853</v>
      </c>
      <c r="B525" s="144" t="s">
        <v>3926</v>
      </c>
      <c r="C525" s="343">
        <v>512</v>
      </c>
      <c r="D525" s="145">
        <f>SUM(D526:D527)</f>
        <v>0</v>
      </c>
      <c r="E525" s="145">
        <f>SUM(E526:E527)</f>
        <v>0</v>
      </c>
      <c r="F525" s="148" t="str">
        <f t="shared" si="8"/>
        <v>-</v>
      </c>
    </row>
    <row r="526" spans="1:6" s="8" customFormat="1" x14ac:dyDescent="0.2">
      <c r="A526" s="143">
        <v>8531</v>
      </c>
      <c r="B526" s="144" t="s">
        <v>935</v>
      </c>
      <c r="C526" s="343">
        <v>513</v>
      </c>
      <c r="D526" s="147">
        <v>0</v>
      </c>
      <c r="E526" s="147">
        <v>0</v>
      </c>
      <c r="F526" s="146" t="str">
        <f t="shared" si="8"/>
        <v>-</v>
      </c>
    </row>
    <row r="527" spans="1:6" s="8" customFormat="1" x14ac:dyDescent="0.2">
      <c r="A527" s="143">
        <v>8532</v>
      </c>
      <c r="B527" s="144" t="s">
        <v>1630</v>
      </c>
      <c r="C527" s="343">
        <v>514</v>
      </c>
      <c r="D527" s="147">
        <v>0</v>
      </c>
      <c r="E527" s="147">
        <v>0</v>
      </c>
      <c r="F527" s="146" t="str">
        <f t="shared" si="8"/>
        <v>-</v>
      </c>
    </row>
    <row r="528" spans="1:6" s="8" customFormat="1" x14ac:dyDescent="0.2">
      <c r="A528" s="143">
        <v>854</v>
      </c>
      <c r="B528" s="144" t="s">
        <v>3927</v>
      </c>
      <c r="C528" s="343">
        <v>515</v>
      </c>
      <c r="D528" s="145">
        <f>SUM(D529:D530)</f>
        <v>0</v>
      </c>
      <c r="E528" s="145">
        <f>SUM(E529:E530)</f>
        <v>0</v>
      </c>
      <c r="F528" s="148" t="str">
        <f t="shared" si="8"/>
        <v>-</v>
      </c>
    </row>
    <row r="529" spans="1:6" s="8" customFormat="1" x14ac:dyDescent="0.2">
      <c r="A529" s="143">
        <v>8541</v>
      </c>
      <c r="B529" s="144" t="s">
        <v>2586</v>
      </c>
      <c r="C529" s="343">
        <v>516</v>
      </c>
      <c r="D529" s="147">
        <v>0</v>
      </c>
      <c r="E529" s="147">
        <v>0</v>
      </c>
      <c r="F529" s="146" t="str">
        <f t="shared" si="8"/>
        <v>-</v>
      </c>
    </row>
    <row r="530" spans="1:6" s="8" customFormat="1" x14ac:dyDescent="0.2">
      <c r="A530" s="143">
        <v>8542</v>
      </c>
      <c r="B530" s="144" t="s">
        <v>1698</v>
      </c>
      <c r="C530" s="343">
        <v>517</v>
      </c>
      <c r="D530" s="147">
        <v>0</v>
      </c>
      <c r="E530" s="147">
        <v>0</v>
      </c>
      <c r="F530" s="146" t="str">
        <f t="shared" si="8"/>
        <v>-</v>
      </c>
    </row>
    <row r="531" spans="1:6" s="8" customFormat="1" x14ac:dyDescent="0.2">
      <c r="A531" s="143">
        <v>5</v>
      </c>
      <c r="B531" s="144" t="s">
        <v>2731</v>
      </c>
      <c r="C531" s="343">
        <v>518</v>
      </c>
      <c r="D531" s="145">
        <f>D532+D570+D583+D596+D628</f>
        <v>0</v>
      </c>
      <c r="E531" s="145">
        <f>E532+E570+E583+E596+E628</f>
        <v>0</v>
      </c>
      <c r="F531" s="148" t="str">
        <f t="shared" si="8"/>
        <v>-</v>
      </c>
    </row>
    <row r="532" spans="1:6" s="8" customFormat="1" x14ac:dyDescent="0.2">
      <c r="A532" s="143">
        <v>51</v>
      </c>
      <c r="B532" s="144" t="s">
        <v>2732</v>
      </c>
      <c r="C532" s="343">
        <v>519</v>
      </c>
      <c r="D532" s="145">
        <f>D533+D538+D541+D545+D546+D553+D558+D566</f>
        <v>0</v>
      </c>
      <c r="E532" s="145">
        <f>E533+E538+E541+E545+E546+E553+E558+E566</f>
        <v>0</v>
      </c>
      <c r="F532" s="148" t="str">
        <f t="shared" si="8"/>
        <v>-</v>
      </c>
    </row>
    <row r="533" spans="1:6" s="8" customFormat="1" ht="24" x14ac:dyDescent="0.2">
      <c r="A533" s="143">
        <v>511</v>
      </c>
      <c r="B533" s="144" t="s">
        <v>2733</v>
      </c>
      <c r="C533" s="343">
        <v>520</v>
      </c>
      <c r="D533" s="145">
        <f>SUM(D534:D537)</f>
        <v>0</v>
      </c>
      <c r="E533" s="145">
        <f>SUM(E534:E537)</f>
        <v>0</v>
      </c>
      <c r="F533" s="148" t="str">
        <f t="shared" si="8"/>
        <v>-</v>
      </c>
    </row>
    <row r="534" spans="1:6" s="8" customFormat="1" x14ac:dyDescent="0.2">
      <c r="A534" s="143">
        <v>5113</v>
      </c>
      <c r="B534" s="144" t="s">
        <v>3582</v>
      </c>
      <c r="C534" s="343">
        <v>521</v>
      </c>
      <c r="D534" s="147">
        <v>0</v>
      </c>
      <c r="E534" s="147">
        <v>0</v>
      </c>
      <c r="F534" s="146" t="str">
        <f t="shared" si="8"/>
        <v>-</v>
      </c>
    </row>
    <row r="535" spans="1:6" s="8" customFormat="1" x14ac:dyDescent="0.2">
      <c r="A535" s="143">
        <v>5114</v>
      </c>
      <c r="B535" s="144" t="s">
        <v>2587</v>
      </c>
      <c r="C535" s="343">
        <v>522</v>
      </c>
      <c r="D535" s="147">
        <v>0</v>
      </c>
      <c r="E535" s="147">
        <v>0</v>
      </c>
      <c r="F535" s="146" t="str">
        <f t="shared" si="8"/>
        <v>-</v>
      </c>
    </row>
    <row r="536" spans="1:6" s="8" customFormat="1" x14ac:dyDescent="0.2">
      <c r="A536" s="143">
        <v>5115</v>
      </c>
      <c r="B536" s="144" t="s">
        <v>2588</v>
      </c>
      <c r="C536" s="343">
        <v>523</v>
      </c>
      <c r="D536" s="147">
        <v>0</v>
      </c>
      <c r="E536" s="147">
        <v>0</v>
      </c>
      <c r="F536" s="146" t="str">
        <f t="shared" si="8"/>
        <v>-</v>
      </c>
    </row>
    <row r="537" spans="1:6" s="8" customFormat="1" x14ac:dyDescent="0.2">
      <c r="A537" s="143">
        <v>5116</v>
      </c>
      <c r="B537" s="144" t="s">
        <v>2589</v>
      </c>
      <c r="C537" s="343">
        <v>524</v>
      </c>
      <c r="D537" s="147">
        <v>0</v>
      </c>
      <c r="E537" s="147">
        <v>0</v>
      </c>
      <c r="F537" s="146" t="str">
        <f t="shared" si="8"/>
        <v>-</v>
      </c>
    </row>
    <row r="538" spans="1:6" s="8" customFormat="1" x14ac:dyDescent="0.2">
      <c r="A538" s="143">
        <v>512</v>
      </c>
      <c r="B538" s="149" t="s">
        <v>2734</v>
      </c>
      <c r="C538" s="343">
        <v>525</v>
      </c>
      <c r="D538" s="145">
        <f>SUM(D539:D540)</f>
        <v>0</v>
      </c>
      <c r="E538" s="145">
        <f>SUM(E539:E540)</f>
        <v>0</v>
      </c>
      <c r="F538" s="148" t="str">
        <f t="shared" si="8"/>
        <v>-</v>
      </c>
    </row>
    <row r="539" spans="1:6" s="8" customFormat="1" x14ac:dyDescent="0.2">
      <c r="A539" s="143">
        <v>5121</v>
      </c>
      <c r="B539" s="144" t="s">
        <v>3583</v>
      </c>
      <c r="C539" s="343">
        <v>526</v>
      </c>
      <c r="D539" s="147">
        <v>0</v>
      </c>
      <c r="E539" s="147">
        <v>0</v>
      </c>
      <c r="F539" s="146" t="str">
        <f t="shared" si="8"/>
        <v>-</v>
      </c>
    </row>
    <row r="540" spans="1:6" s="8" customFormat="1" x14ac:dyDescent="0.2">
      <c r="A540" s="143">
        <v>5122</v>
      </c>
      <c r="B540" s="144" t="s">
        <v>3584</v>
      </c>
      <c r="C540" s="343">
        <v>527</v>
      </c>
      <c r="D540" s="147">
        <v>0</v>
      </c>
      <c r="E540" s="147">
        <v>0</v>
      </c>
      <c r="F540" s="146" t="str">
        <f t="shared" si="8"/>
        <v>-</v>
      </c>
    </row>
    <row r="541" spans="1:6" s="8" customFormat="1" ht="24" x14ac:dyDescent="0.2">
      <c r="A541" s="143">
        <v>513</v>
      </c>
      <c r="B541" s="144" t="s">
        <v>2735</v>
      </c>
      <c r="C541" s="343">
        <v>528</v>
      </c>
      <c r="D541" s="145">
        <f>SUM(D542:D544)</f>
        <v>0</v>
      </c>
      <c r="E541" s="145">
        <f>SUM(E542:E544)</f>
        <v>0</v>
      </c>
      <c r="F541" s="148" t="str">
        <f t="shared" si="8"/>
        <v>-</v>
      </c>
    </row>
    <row r="542" spans="1:6" s="8" customFormat="1" x14ac:dyDescent="0.2">
      <c r="A542" s="143">
        <v>5132</v>
      </c>
      <c r="B542" s="144" t="s">
        <v>939</v>
      </c>
      <c r="C542" s="343">
        <v>529</v>
      </c>
      <c r="D542" s="147">
        <v>0</v>
      </c>
      <c r="E542" s="147">
        <v>0</v>
      </c>
      <c r="F542" s="146" t="str">
        <f t="shared" si="8"/>
        <v>-</v>
      </c>
    </row>
    <row r="543" spans="1:6" s="8" customFormat="1" x14ac:dyDescent="0.2">
      <c r="A543" s="158">
        <v>5133</v>
      </c>
      <c r="B543" s="144" t="s">
        <v>940</v>
      </c>
      <c r="C543" s="343">
        <v>530</v>
      </c>
      <c r="D543" s="147">
        <v>0</v>
      </c>
      <c r="E543" s="147">
        <v>0</v>
      </c>
      <c r="F543" s="146" t="str">
        <f t="shared" si="8"/>
        <v>-</v>
      </c>
    </row>
    <row r="544" spans="1:6" s="8" customFormat="1" x14ac:dyDescent="0.2">
      <c r="A544" s="158">
        <v>5134</v>
      </c>
      <c r="B544" s="144" t="s">
        <v>941</v>
      </c>
      <c r="C544" s="343">
        <v>531</v>
      </c>
      <c r="D544" s="147">
        <v>0</v>
      </c>
      <c r="E544" s="147">
        <v>0</v>
      </c>
      <c r="F544" s="146" t="str">
        <f t="shared" si="8"/>
        <v>-</v>
      </c>
    </row>
    <row r="545" spans="1:6" s="8" customFormat="1" x14ac:dyDescent="0.2">
      <c r="A545" s="143">
        <v>514</v>
      </c>
      <c r="B545" s="149" t="s">
        <v>2736</v>
      </c>
      <c r="C545" s="343">
        <v>532</v>
      </c>
      <c r="D545" s="147">
        <v>0</v>
      </c>
      <c r="E545" s="147">
        <v>0</v>
      </c>
      <c r="F545" s="146" t="str">
        <f t="shared" si="8"/>
        <v>-</v>
      </c>
    </row>
    <row r="546" spans="1:6" s="8" customFormat="1" ht="24" x14ac:dyDescent="0.2">
      <c r="A546" s="143">
        <v>515</v>
      </c>
      <c r="B546" s="144" t="s">
        <v>3133</v>
      </c>
      <c r="C546" s="343">
        <v>533</v>
      </c>
      <c r="D546" s="145">
        <f>SUM(D547:D552)</f>
        <v>0</v>
      </c>
      <c r="E546" s="145">
        <f>SUM(E547:E552)</f>
        <v>0</v>
      </c>
      <c r="F546" s="148" t="str">
        <f t="shared" si="8"/>
        <v>-</v>
      </c>
    </row>
    <row r="547" spans="1:6" s="8" customFormat="1" x14ac:dyDescent="0.2">
      <c r="A547" s="143">
        <v>5153</v>
      </c>
      <c r="B547" s="144" t="s">
        <v>942</v>
      </c>
      <c r="C547" s="343">
        <v>534</v>
      </c>
      <c r="D547" s="147">
        <v>0</v>
      </c>
      <c r="E547" s="147">
        <v>0</v>
      </c>
      <c r="F547" s="146" t="str">
        <f t="shared" si="8"/>
        <v>-</v>
      </c>
    </row>
    <row r="548" spans="1:6" s="8" customFormat="1" x14ac:dyDescent="0.2">
      <c r="A548" s="143">
        <v>5154</v>
      </c>
      <c r="B548" s="144" t="s">
        <v>943</v>
      </c>
      <c r="C548" s="343">
        <v>535</v>
      </c>
      <c r="D548" s="147">
        <v>0</v>
      </c>
      <c r="E548" s="147">
        <v>0</v>
      </c>
      <c r="F548" s="146" t="str">
        <f t="shared" si="8"/>
        <v>-</v>
      </c>
    </row>
    <row r="549" spans="1:6" s="8" customFormat="1" x14ac:dyDescent="0.2">
      <c r="A549" s="143">
        <v>5155</v>
      </c>
      <c r="B549" s="144" t="s">
        <v>944</v>
      </c>
      <c r="C549" s="343">
        <v>536</v>
      </c>
      <c r="D549" s="147">
        <v>0</v>
      </c>
      <c r="E549" s="147">
        <v>0</v>
      </c>
      <c r="F549" s="146" t="str">
        <f t="shared" si="8"/>
        <v>-</v>
      </c>
    </row>
    <row r="550" spans="1:6" s="8" customFormat="1" x14ac:dyDescent="0.2">
      <c r="A550" s="143">
        <v>5156</v>
      </c>
      <c r="B550" s="144" t="s">
        <v>2710</v>
      </c>
      <c r="C550" s="343">
        <v>537</v>
      </c>
      <c r="D550" s="147">
        <v>0</v>
      </c>
      <c r="E550" s="147">
        <v>0</v>
      </c>
      <c r="F550" s="146" t="str">
        <f t="shared" si="8"/>
        <v>-</v>
      </c>
    </row>
    <row r="551" spans="1:6" s="8" customFormat="1" x14ac:dyDescent="0.2">
      <c r="A551" s="143">
        <v>5157</v>
      </c>
      <c r="B551" s="144" t="s">
        <v>1383</v>
      </c>
      <c r="C551" s="343">
        <v>538</v>
      </c>
      <c r="D551" s="147">
        <v>0</v>
      </c>
      <c r="E551" s="147">
        <v>0</v>
      </c>
      <c r="F551" s="146" t="str">
        <f t="shared" ref="F551:F614" si="9">IF(D551&lt;&gt;0,IF(E551/D551&gt;=100,"&gt;&gt;100",E551/D551*100),"-")</f>
        <v>-</v>
      </c>
    </row>
    <row r="552" spans="1:6" s="8" customFormat="1" x14ac:dyDescent="0.2">
      <c r="A552" s="143">
        <v>5158</v>
      </c>
      <c r="B552" s="144" t="s">
        <v>1384</v>
      </c>
      <c r="C552" s="343">
        <v>539</v>
      </c>
      <c r="D552" s="147">
        <v>0</v>
      </c>
      <c r="E552" s="147">
        <v>0</v>
      </c>
      <c r="F552" s="146" t="str">
        <f t="shared" si="9"/>
        <v>-</v>
      </c>
    </row>
    <row r="553" spans="1:6" s="8" customFormat="1" x14ac:dyDescent="0.2">
      <c r="A553" s="143">
        <v>516</v>
      </c>
      <c r="B553" s="149" t="s">
        <v>3134</v>
      </c>
      <c r="C553" s="343">
        <v>540</v>
      </c>
      <c r="D553" s="145">
        <f>SUM(D554:D557)</f>
        <v>0</v>
      </c>
      <c r="E553" s="145">
        <f>SUM(E554:E557)</f>
        <v>0</v>
      </c>
      <c r="F553" s="148" t="str">
        <f t="shared" si="9"/>
        <v>-</v>
      </c>
    </row>
    <row r="554" spans="1:6" s="8" customFormat="1" x14ac:dyDescent="0.2">
      <c r="A554" s="143">
        <v>5163</v>
      </c>
      <c r="B554" s="144" t="s">
        <v>1385</v>
      </c>
      <c r="C554" s="343">
        <v>541</v>
      </c>
      <c r="D554" s="147">
        <v>0</v>
      </c>
      <c r="E554" s="147">
        <v>0</v>
      </c>
      <c r="F554" s="146" t="str">
        <f t="shared" si="9"/>
        <v>-</v>
      </c>
    </row>
    <row r="555" spans="1:6" s="8" customFormat="1" x14ac:dyDescent="0.2">
      <c r="A555" s="143">
        <v>5164</v>
      </c>
      <c r="B555" s="144" t="s">
        <v>1386</v>
      </c>
      <c r="C555" s="343">
        <v>542</v>
      </c>
      <c r="D555" s="147">
        <v>0</v>
      </c>
      <c r="E555" s="147">
        <v>0</v>
      </c>
      <c r="F555" s="146" t="str">
        <f t="shared" si="9"/>
        <v>-</v>
      </c>
    </row>
    <row r="556" spans="1:6" s="8" customFormat="1" x14ac:dyDescent="0.2">
      <c r="A556" s="143">
        <v>5165</v>
      </c>
      <c r="B556" s="144" t="s">
        <v>1387</v>
      </c>
      <c r="C556" s="343">
        <v>543</v>
      </c>
      <c r="D556" s="147">
        <v>0</v>
      </c>
      <c r="E556" s="147">
        <v>0</v>
      </c>
      <c r="F556" s="146" t="str">
        <f t="shared" si="9"/>
        <v>-</v>
      </c>
    </row>
    <row r="557" spans="1:6" s="8" customFormat="1" x14ac:dyDescent="0.2">
      <c r="A557" s="143">
        <v>5166</v>
      </c>
      <c r="B557" s="144" t="s">
        <v>1388</v>
      </c>
      <c r="C557" s="343">
        <v>544</v>
      </c>
      <c r="D557" s="147">
        <v>0</v>
      </c>
      <c r="E557" s="147">
        <v>0</v>
      </c>
      <c r="F557" s="146" t="str">
        <f t="shared" si="9"/>
        <v>-</v>
      </c>
    </row>
    <row r="558" spans="1:6" s="8" customFormat="1" x14ac:dyDescent="0.2">
      <c r="A558" s="143">
        <v>517</v>
      </c>
      <c r="B558" s="144" t="s">
        <v>3135</v>
      </c>
      <c r="C558" s="343">
        <v>545</v>
      </c>
      <c r="D558" s="145">
        <f>SUM(D559:D565)</f>
        <v>0</v>
      </c>
      <c r="E558" s="145">
        <f>SUM(E559:E565)</f>
        <v>0</v>
      </c>
      <c r="F558" s="148" t="str">
        <f t="shared" si="9"/>
        <v>-</v>
      </c>
    </row>
    <row r="559" spans="1:6" s="8" customFormat="1" x14ac:dyDescent="0.2">
      <c r="A559" s="143">
        <v>5171</v>
      </c>
      <c r="B559" s="144" t="s">
        <v>1389</v>
      </c>
      <c r="C559" s="343">
        <v>546</v>
      </c>
      <c r="D559" s="147">
        <v>0</v>
      </c>
      <c r="E559" s="147">
        <v>0</v>
      </c>
      <c r="F559" s="146" t="str">
        <f t="shared" si="9"/>
        <v>-</v>
      </c>
    </row>
    <row r="560" spans="1:6" s="8" customFormat="1" x14ac:dyDescent="0.2">
      <c r="A560" s="143">
        <v>5172</v>
      </c>
      <c r="B560" s="144" t="s">
        <v>1390</v>
      </c>
      <c r="C560" s="343">
        <v>547</v>
      </c>
      <c r="D560" s="147">
        <v>0</v>
      </c>
      <c r="E560" s="147">
        <v>0</v>
      </c>
      <c r="F560" s="146" t="str">
        <f t="shared" si="9"/>
        <v>-</v>
      </c>
    </row>
    <row r="561" spans="1:6" s="8" customFormat="1" x14ac:dyDescent="0.2">
      <c r="A561" s="143">
        <v>5173</v>
      </c>
      <c r="B561" s="144" t="s">
        <v>1391</v>
      </c>
      <c r="C561" s="343">
        <v>548</v>
      </c>
      <c r="D561" s="147">
        <v>0</v>
      </c>
      <c r="E561" s="147">
        <v>0</v>
      </c>
      <c r="F561" s="146" t="str">
        <f t="shared" si="9"/>
        <v>-</v>
      </c>
    </row>
    <row r="562" spans="1:6" s="8" customFormat="1" x14ac:dyDescent="0.2">
      <c r="A562" s="143">
        <v>5174</v>
      </c>
      <c r="B562" s="144" t="s">
        <v>1703</v>
      </c>
      <c r="C562" s="343">
        <v>549</v>
      </c>
      <c r="D562" s="147">
        <v>0</v>
      </c>
      <c r="E562" s="147">
        <v>0</v>
      </c>
      <c r="F562" s="146" t="str">
        <f t="shared" si="9"/>
        <v>-</v>
      </c>
    </row>
    <row r="563" spans="1:6" s="8" customFormat="1" x14ac:dyDescent="0.2">
      <c r="A563" s="143">
        <v>5175</v>
      </c>
      <c r="B563" s="144" t="s">
        <v>1704</v>
      </c>
      <c r="C563" s="343">
        <v>550</v>
      </c>
      <c r="D563" s="147">
        <v>0</v>
      </c>
      <c r="E563" s="147">
        <v>0</v>
      </c>
      <c r="F563" s="146" t="str">
        <f t="shared" si="9"/>
        <v>-</v>
      </c>
    </row>
    <row r="564" spans="1:6" s="8" customFormat="1" x14ac:dyDescent="0.2">
      <c r="A564" s="143">
        <v>5176</v>
      </c>
      <c r="B564" s="144" t="s">
        <v>12</v>
      </c>
      <c r="C564" s="343">
        <v>551</v>
      </c>
      <c r="D564" s="147">
        <v>0</v>
      </c>
      <c r="E564" s="147">
        <v>0</v>
      </c>
      <c r="F564" s="146" t="str">
        <f t="shared" si="9"/>
        <v>-</v>
      </c>
    </row>
    <row r="565" spans="1:6" s="8" customFormat="1" x14ac:dyDescent="0.2">
      <c r="A565" s="143">
        <v>5177</v>
      </c>
      <c r="B565" s="149" t="s">
        <v>13</v>
      </c>
      <c r="C565" s="343">
        <v>552</v>
      </c>
      <c r="D565" s="147">
        <v>0</v>
      </c>
      <c r="E565" s="147">
        <v>0</v>
      </c>
      <c r="F565" s="146" t="str">
        <f t="shared" si="9"/>
        <v>-</v>
      </c>
    </row>
    <row r="566" spans="1:6" s="8" customFormat="1" x14ac:dyDescent="0.2">
      <c r="A566" s="143" t="s">
        <v>1164</v>
      </c>
      <c r="B566" s="144" t="s">
        <v>3136</v>
      </c>
      <c r="C566" s="343">
        <v>553</v>
      </c>
      <c r="D566" s="145">
        <f>SUM(D567:D569)</f>
        <v>0</v>
      </c>
      <c r="E566" s="145">
        <f>SUM(E567:E569)</f>
        <v>0</v>
      </c>
      <c r="F566" s="148" t="str">
        <f t="shared" si="9"/>
        <v>-</v>
      </c>
    </row>
    <row r="567" spans="1:6" s="8" customFormat="1" x14ac:dyDescent="0.2">
      <c r="A567" s="143" t="s">
        <v>1165</v>
      </c>
      <c r="B567" s="144" t="s">
        <v>1166</v>
      </c>
      <c r="C567" s="343">
        <v>554</v>
      </c>
      <c r="D567" s="147">
        <v>0</v>
      </c>
      <c r="E567" s="147">
        <v>0</v>
      </c>
      <c r="F567" s="146" t="str">
        <f t="shared" si="9"/>
        <v>-</v>
      </c>
    </row>
    <row r="568" spans="1:6" s="8" customFormat="1" x14ac:dyDescent="0.2">
      <c r="A568" s="143" t="s">
        <v>1167</v>
      </c>
      <c r="B568" s="144" t="s">
        <v>1168</v>
      </c>
      <c r="C568" s="343">
        <v>555</v>
      </c>
      <c r="D568" s="147">
        <v>0</v>
      </c>
      <c r="E568" s="147">
        <v>0</v>
      </c>
      <c r="F568" s="146" t="str">
        <f t="shared" si="9"/>
        <v>-</v>
      </c>
    </row>
    <row r="569" spans="1:6" s="8" customFormat="1" x14ac:dyDescent="0.2">
      <c r="A569" s="143" t="s">
        <v>1169</v>
      </c>
      <c r="B569" s="144" t="s">
        <v>1170</v>
      </c>
      <c r="C569" s="343">
        <v>556</v>
      </c>
      <c r="D569" s="147">
        <v>0</v>
      </c>
      <c r="E569" s="147">
        <v>0</v>
      </c>
      <c r="F569" s="146" t="str">
        <f t="shared" si="9"/>
        <v>-</v>
      </c>
    </row>
    <row r="570" spans="1:6" s="8" customFormat="1" x14ac:dyDescent="0.2">
      <c r="A570" s="143">
        <v>52</v>
      </c>
      <c r="B570" s="144" t="s">
        <v>3137</v>
      </c>
      <c r="C570" s="343">
        <v>557</v>
      </c>
      <c r="D570" s="145">
        <f>D571+D574+D577+D580</f>
        <v>0</v>
      </c>
      <c r="E570" s="145">
        <f>E571+E574+E577+E580</f>
        <v>0</v>
      </c>
      <c r="F570" s="148" t="str">
        <f t="shared" si="9"/>
        <v>-</v>
      </c>
    </row>
    <row r="571" spans="1:6" s="8" customFormat="1" x14ac:dyDescent="0.2">
      <c r="A571" s="143">
        <v>521</v>
      </c>
      <c r="B571" s="144" t="s">
        <v>3138</v>
      </c>
      <c r="C571" s="343">
        <v>558</v>
      </c>
      <c r="D571" s="145">
        <f>SUM(D572:D573)</f>
        <v>0</v>
      </c>
      <c r="E571" s="145">
        <f>SUM(E572:E573)</f>
        <v>0</v>
      </c>
      <c r="F571" s="148" t="str">
        <f t="shared" si="9"/>
        <v>-</v>
      </c>
    </row>
    <row r="572" spans="1:6" s="8" customFormat="1" x14ac:dyDescent="0.2">
      <c r="A572" s="143">
        <v>5211</v>
      </c>
      <c r="B572" s="144" t="s">
        <v>1892</v>
      </c>
      <c r="C572" s="343">
        <v>559</v>
      </c>
      <c r="D572" s="147">
        <v>0</v>
      </c>
      <c r="E572" s="147">
        <v>0</v>
      </c>
      <c r="F572" s="146" t="str">
        <f t="shared" si="9"/>
        <v>-</v>
      </c>
    </row>
    <row r="573" spans="1:6" s="8" customFormat="1" x14ac:dyDescent="0.2">
      <c r="A573" s="143">
        <v>5212</v>
      </c>
      <c r="B573" s="144" t="s">
        <v>1299</v>
      </c>
      <c r="C573" s="343">
        <v>560</v>
      </c>
      <c r="D573" s="147">
        <v>0</v>
      </c>
      <c r="E573" s="147">
        <v>0</v>
      </c>
      <c r="F573" s="146" t="str">
        <f t="shared" si="9"/>
        <v>-</v>
      </c>
    </row>
    <row r="574" spans="1:6" s="8" customFormat="1" x14ac:dyDescent="0.2">
      <c r="A574" s="143">
        <v>522</v>
      </c>
      <c r="B574" s="144" t="s">
        <v>3139</v>
      </c>
      <c r="C574" s="343">
        <v>561</v>
      </c>
      <c r="D574" s="145">
        <f>SUM(D575:D576)</f>
        <v>0</v>
      </c>
      <c r="E574" s="145">
        <f>SUM(E575:E576)</f>
        <v>0</v>
      </c>
      <c r="F574" s="148" t="str">
        <f t="shared" si="9"/>
        <v>-</v>
      </c>
    </row>
    <row r="575" spans="1:6" s="8" customFormat="1" x14ac:dyDescent="0.2">
      <c r="A575" s="143">
        <v>5221</v>
      </c>
      <c r="B575" s="144" t="s">
        <v>3886</v>
      </c>
      <c r="C575" s="343">
        <v>562</v>
      </c>
      <c r="D575" s="147">
        <v>0</v>
      </c>
      <c r="E575" s="147">
        <v>0</v>
      </c>
      <c r="F575" s="146" t="str">
        <f t="shared" si="9"/>
        <v>-</v>
      </c>
    </row>
    <row r="576" spans="1:6" s="8" customFormat="1" x14ac:dyDescent="0.2">
      <c r="A576" s="143">
        <v>5222</v>
      </c>
      <c r="B576" s="144" t="s">
        <v>330</v>
      </c>
      <c r="C576" s="343">
        <v>563</v>
      </c>
      <c r="D576" s="147">
        <v>0</v>
      </c>
      <c r="E576" s="147">
        <v>0</v>
      </c>
      <c r="F576" s="146" t="str">
        <f t="shared" si="9"/>
        <v>-</v>
      </c>
    </row>
    <row r="577" spans="1:6" s="8" customFormat="1" x14ac:dyDescent="0.2">
      <c r="A577" s="143">
        <v>523</v>
      </c>
      <c r="B577" s="144" t="s">
        <v>1895</v>
      </c>
      <c r="C577" s="343">
        <v>564</v>
      </c>
      <c r="D577" s="145">
        <f>SUM(D578:D579)</f>
        <v>0</v>
      </c>
      <c r="E577" s="145">
        <f>SUM(E578:E579)</f>
        <v>0</v>
      </c>
      <c r="F577" s="146" t="str">
        <f t="shared" si="9"/>
        <v>-</v>
      </c>
    </row>
    <row r="578" spans="1:6" s="8" customFormat="1" x14ac:dyDescent="0.2">
      <c r="A578" s="143">
        <v>5231</v>
      </c>
      <c r="B578" s="144" t="s">
        <v>9</v>
      </c>
      <c r="C578" s="343">
        <v>565</v>
      </c>
      <c r="D578" s="147">
        <v>0</v>
      </c>
      <c r="E578" s="147">
        <v>0</v>
      </c>
      <c r="F578" s="146" t="str">
        <f t="shared" si="9"/>
        <v>-</v>
      </c>
    </row>
    <row r="579" spans="1:6" s="8" customFormat="1" x14ac:dyDescent="0.2">
      <c r="A579" s="143">
        <v>5232</v>
      </c>
      <c r="B579" s="144" t="s">
        <v>10</v>
      </c>
      <c r="C579" s="343">
        <v>566</v>
      </c>
      <c r="D579" s="147">
        <v>0</v>
      </c>
      <c r="E579" s="147">
        <v>0</v>
      </c>
      <c r="F579" s="146" t="str">
        <f t="shared" si="9"/>
        <v>-</v>
      </c>
    </row>
    <row r="580" spans="1:6" s="8" customFormat="1" x14ac:dyDescent="0.2">
      <c r="A580" s="143">
        <v>524</v>
      </c>
      <c r="B580" s="144" t="s">
        <v>1896</v>
      </c>
      <c r="C580" s="343">
        <v>567</v>
      </c>
      <c r="D580" s="145">
        <f>SUM(D581:D582)</f>
        <v>0</v>
      </c>
      <c r="E580" s="145">
        <f>SUM(E581:E582)</f>
        <v>0</v>
      </c>
      <c r="F580" s="146" t="str">
        <f t="shared" si="9"/>
        <v>-</v>
      </c>
    </row>
    <row r="581" spans="1:6" s="8" customFormat="1" x14ac:dyDescent="0.2">
      <c r="A581" s="158">
        <v>5241</v>
      </c>
      <c r="B581" s="144" t="s">
        <v>649</v>
      </c>
      <c r="C581" s="343">
        <v>568</v>
      </c>
      <c r="D581" s="147">
        <v>0</v>
      </c>
      <c r="E581" s="147">
        <v>0</v>
      </c>
      <c r="F581" s="146" t="str">
        <f t="shared" si="9"/>
        <v>-</v>
      </c>
    </row>
    <row r="582" spans="1:6" s="8" customFormat="1" x14ac:dyDescent="0.2">
      <c r="A582" s="158">
        <v>5242</v>
      </c>
      <c r="B582" s="144" t="s">
        <v>1698</v>
      </c>
      <c r="C582" s="343">
        <v>569</v>
      </c>
      <c r="D582" s="147">
        <v>0</v>
      </c>
      <c r="E582" s="147">
        <v>0</v>
      </c>
      <c r="F582" s="146" t="str">
        <f t="shared" si="9"/>
        <v>-</v>
      </c>
    </row>
    <row r="583" spans="1:6" s="8" customFormat="1" x14ac:dyDescent="0.2">
      <c r="A583" s="143">
        <v>53</v>
      </c>
      <c r="B583" s="144" t="s">
        <v>1897</v>
      </c>
      <c r="C583" s="343">
        <v>570</v>
      </c>
      <c r="D583" s="145">
        <f>D584+D588+D590+D593</f>
        <v>0</v>
      </c>
      <c r="E583" s="145">
        <f>E584+E588+E590+E593</f>
        <v>0</v>
      </c>
      <c r="F583" s="146" t="str">
        <f t="shared" si="9"/>
        <v>-</v>
      </c>
    </row>
    <row r="584" spans="1:6" s="8" customFormat="1" ht="24" x14ac:dyDescent="0.2">
      <c r="A584" s="143">
        <v>531</v>
      </c>
      <c r="B584" s="152" t="s">
        <v>1898</v>
      </c>
      <c r="C584" s="343">
        <v>571</v>
      </c>
      <c r="D584" s="145">
        <f>SUM(D585:D587)</f>
        <v>0</v>
      </c>
      <c r="E584" s="145">
        <f>SUM(E585:E587)</f>
        <v>0</v>
      </c>
      <c r="F584" s="146" t="str">
        <f t="shared" si="9"/>
        <v>-</v>
      </c>
    </row>
    <row r="585" spans="1:6" s="8" customFormat="1" x14ac:dyDescent="0.2">
      <c r="A585" s="143">
        <v>5312</v>
      </c>
      <c r="B585" s="144" t="s">
        <v>2184</v>
      </c>
      <c r="C585" s="343">
        <v>572</v>
      </c>
      <c r="D585" s="147">
        <v>0</v>
      </c>
      <c r="E585" s="147">
        <v>0</v>
      </c>
      <c r="F585" s="146" t="str">
        <f t="shared" si="9"/>
        <v>-</v>
      </c>
    </row>
    <row r="586" spans="1:6" s="8" customFormat="1" x14ac:dyDescent="0.2">
      <c r="A586" s="143">
        <v>5313</v>
      </c>
      <c r="B586" s="144" t="s">
        <v>1341</v>
      </c>
      <c r="C586" s="343">
        <v>573</v>
      </c>
      <c r="D586" s="147">
        <v>0</v>
      </c>
      <c r="E586" s="147">
        <v>0</v>
      </c>
      <c r="F586" s="146" t="str">
        <f t="shared" si="9"/>
        <v>-</v>
      </c>
    </row>
    <row r="587" spans="1:6" s="8" customFormat="1" x14ac:dyDescent="0.2">
      <c r="A587" s="143">
        <v>5314</v>
      </c>
      <c r="B587" s="144" t="s">
        <v>2874</v>
      </c>
      <c r="C587" s="343">
        <v>574</v>
      </c>
      <c r="D587" s="147">
        <v>0</v>
      </c>
      <c r="E587" s="147">
        <v>0</v>
      </c>
      <c r="F587" s="146" t="str">
        <f t="shared" si="9"/>
        <v>-</v>
      </c>
    </row>
    <row r="588" spans="1:6" s="8" customFormat="1" x14ac:dyDescent="0.2">
      <c r="A588" s="143">
        <v>532</v>
      </c>
      <c r="B588" s="144" t="s">
        <v>769</v>
      </c>
      <c r="C588" s="343">
        <v>575</v>
      </c>
      <c r="D588" s="145">
        <f>D589</f>
        <v>0</v>
      </c>
      <c r="E588" s="145">
        <f>E589</f>
        <v>0</v>
      </c>
      <c r="F588" s="146" t="str">
        <f t="shared" si="9"/>
        <v>-</v>
      </c>
    </row>
    <row r="589" spans="1:6" s="8" customFormat="1" x14ac:dyDescent="0.2">
      <c r="A589" s="143">
        <v>5321</v>
      </c>
      <c r="B589" s="144" t="s">
        <v>1972</v>
      </c>
      <c r="C589" s="343">
        <v>576</v>
      </c>
      <c r="D589" s="147">
        <v>0</v>
      </c>
      <c r="E589" s="147">
        <v>0</v>
      </c>
      <c r="F589" s="146" t="str">
        <f t="shared" si="9"/>
        <v>-</v>
      </c>
    </row>
    <row r="590" spans="1:6" s="8" customFormat="1" ht="24" x14ac:dyDescent="0.2">
      <c r="A590" s="143">
        <v>533</v>
      </c>
      <c r="B590" s="144" t="s">
        <v>3410</v>
      </c>
      <c r="C590" s="343">
        <v>577</v>
      </c>
      <c r="D590" s="145">
        <f>SUM(D591:D592)</f>
        <v>0</v>
      </c>
      <c r="E590" s="145">
        <f>SUM(E591:E592)</f>
        <v>0</v>
      </c>
      <c r="F590" s="146" t="str">
        <f t="shared" si="9"/>
        <v>-</v>
      </c>
    </row>
    <row r="591" spans="1:6" s="8" customFormat="1" ht="24" x14ac:dyDescent="0.2">
      <c r="A591" s="143">
        <v>5331</v>
      </c>
      <c r="B591" s="152" t="s">
        <v>4290</v>
      </c>
      <c r="C591" s="343">
        <v>578</v>
      </c>
      <c r="D591" s="147">
        <v>0</v>
      </c>
      <c r="E591" s="147">
        <v>0</v>
      </c>
      <c r="F591" s="146" t="str">
        <f t="shared" si="9"/>
        <v>-</v>
      </c>
    </row>
    <row r="592" spans="1:6" s="8" customFormat="1" x14ac:dyDescent="0.2">
      <c r="A592" s="143">
        <v>5332</v>
      </c>
      <c r="B592" s="144" t="s">
        <v>507</v>
      </c>
      <c r="C592" s="343">
        <v>579</v>
      </c>
      <c r="D592" s="147">
        <v>0</v>
      </c>
      <c r="E592" s="147">
        <v>0</v>
      </c>
      <c r="F592" s="146" t="str">
        <f t="shared" si="9"/>
        <v>-</v>
      </c>
    </row>
    <row r="593" spans="1:6" s="8" customFormat="1" x14ac:dyDescent="0.2">
      <c r="A593" s="158">
        <v>534</v>
      </c>
      <c r="B593" s="144" t="s">
        <v>3411</v>
      </c>
      <c r="C593" s="343">
        <v>580</v>
      </c>
      <c r="D593" s="145">
        <f>SUM(D594:D595)</f>
        <v>0</v>
      </c>
      <c r="E593" s="145">
        <f>SUM(E594:E595)</f>
        <v>0</v>
      </c>
      <c r="F593" s="146" t="str">
        <f t="shared" si="9"/>
        <v>-</v>
      </c>
    </row>
    <row r="594" spans="1:6" s="8" customFormat="1" x14ac:dyDescent="0.2">
      <c r="A594" s="143">
        <v>5341</v>
      </c>
      <c r="B594" s="144" t="s">
        <v>499</v>
      </c>
      <c r="C594" s="343">
        <v>581</v>
      </c>
      <c r="D594" s="147">
        <v>0</v>
      </c>
      <c r="E594" s="147">
        <v>0</v>
      </c>
      <c r="F594" s="146" t="str">
        <f t="shared" si="9"/>
        <v>-</v>
      </c>
    </row>
    <row r="595" spans="1:6" s="8" customFormat="1" x14ac:dyDescent="0.2">
      <c r="A595" s="143">
        <v>5342</v>
      </c>
      <c r="B595" s="144" t="s">
        <v>829</v>
      </c>
      <c r="C595" s="343">
        <v>582</v>
      </c>
      <c r="D595" s="147">
        <v>0</v>
      </c>
      <c r="E595" s="147">
        <v>0</v>
      </c>
      <c r="F595" s="146" t="str">
        <f t="shared" si="9"/>
        <v>-</v>
      </c>
    </row>
    <row r="596" spans="1:6" s="8" customFormat="1" x14ac:dyDescent="0.2">
      <c r="A596" s="143">
        <v>54</v>
      </c>
      <c r="B596" s="149" t="s">
        <v>3412</v>
      </c>
      <c r="C596" s="343">
        <v>583</v>
      </c>
      <c r="D596" s="145">
        <f>D597+D602+D606+D608+D615+D620</f>
        <v>0</v>
      </c>
      <c r="E596" s="145">
        <f>E597+E602+E606+E608+E615+E620</f>
        <v>0</v>
      </c>
      <c r="F596" s="146" t="str">
        <f t="shared" si="9"/>
        <v>-</v>
      </c>
    </row>
    <row r="597" spans="1:6" s="8" customFormat="1" ht="24" x14ac:dyDescent="0.2">
      <c r="A597" s="143">
        <v>541</v>
      </c>
      <c r="B597" s="144" t="s">
        <v>3413</v>
      </c>
      <c r="C597" s="343">
        <v>584</v>
      </c>
      <c r="D597" s="145">
        <f>SUM(D598:D601)</f>
        <v>0</v>
      </c>
      <c r="E597" s="145">
        <f>SUM(E598:E601)</f>
        <v>0</v>
      </c>
      <c r="F597" s="146" t="str">
        <f t="shared" si="9"/>
        <v>-</v>
      </c>
    </row>
    <row r="598" spans="1:6" s="8" customFormat="1" x14ac:dyDescent="0.2">
      <c r="A598" s="143">
        <v>5413</v>
      </c>
      <c r="B598" s="144" t="s">
        <v>650</v>
      </c>
      <c r="C598" s="343">
        <v>585</v>
      </c>
      <c r="D598" s="147">
        <v>0</v>
      </c>
      <c r="E598" s="147">
        <v>0</v>
      </c>
      <c r="F598" s="146" t="str">
        <f t="shared" si="9"/>
        <v>-</v>
      </c>
    </row>
    <row r="599" spans="1:6" s="8" customFormat="1" x14ac:dyDescent="0.2">
      <c r="A599" s="143">
        <v>5414</v>
      </c>
      <c r="B599" s="144" t="s">
        <v>927</v>
      </c>
      <c r="C599" s="343">
        <v>586</v>
      </c>
      <c r="D599" s="147">
        <v>0</v>
      </c>
      <c r="E599" s="147">
        <v>0</v>
      </c>
      <c r="F599" s="146" t="str">
        <f t="shared" si="9"/>
        <v>-</v>
      </c>
    </row>
    <row r="600" spans="1:6" s="8" customFormat="1" x14ac:dyDescent="0.2">
      <c r="A600" s="143">
        <v>5415</v>
      </c>
      <c r="B600" s="144" t="s">
        <v>1484</v>
      </c>
      <c r="C600" s="343">
        <v>587</v>
      </c>
      <c r="D600" s="147">
        <v>0</v>
      </c>
      <c r="E600" s="147">
        <v>0</v>
      </c>
      <c r="F600" s="146" t="str">
        <f t="shared" si="9"/>
        <v>-</v>
      </c>
    </row>
    <row r="601" spans="1:6" s="8" customFormat="1" x14ac:dyDescent="0.2">
      <c r="A601" s="143">
        <v>5416</v>
      </c>
      <c r="B601" s="144" t="s">
        <v>1485</v>
      </c>
      <c r="C601" s="343">
        <v>588</v>
      </c>
      <c r="D601" s="147">
        <v>0</v>
      </c>
      <c r="E601" s="147">
        <v>0</v>
      </c>
      <c r="F601" s="146" t="str">
        <f t="shared" si="9"/>
        <v>-</v>
      </c>
    </row>
    <row r="602" spans="1:6" s="8" customFormat="1" ht="24" x14ac:dyDescent="0.2">
      <c r="A602" s="143">
        <v>542</v>
      </c>
      <c r="B602" s="144" t="s">
        <v>3414</v>
      </c>
      <c r="C602" s="343">
        <v>589</v>
      </c>
      <c r="D602" s="145">
        <f>SUM(D603:D605)</f>
        <v>0</v>
      </c>
      <c r="E602" s="145">
        <f>SUM(E603:E605)</f>
        <v>0</v>
      </c>
      <c r="F602" s="146" t="str">
        <f t="shared" si="9"/>
        <v>-</v>
      </c>
    </row>
    <row r="603" spans="1:6" s="8" customFormat="1" x14ac:dyDescent="0.2">
      <c r="A603" s="143">
        <v>5422</v>
      </c>
      <c r="B603" s="144" t="s">
        <v>1486</v>
      </c>
      <c r="C603" s="343">
        <v>590</v>
      </c>
      <c r="D603" s="147">
        <v>0</v>
      </c>
      <c r="E603" s="147">
        <v>0</v>
      </c>
      <c r="F603" s="146" t="str">
        <f t="shared" si="9"/>
        <v>-</v>
      </c>
    </row>
    <row r="604" spans="1:6" s="8" customFormat="1" x14ac:dyDescent="0.2">
      <c r="A604" s="143">
        <v>5423</v>
      </c>
      <c r="B604" s="144" t="s">
        <v>1487</v>
      </c>
      <c r="C604" s="343">
        <v>591</v>
      </c>
      <c r="D604" s="147">
        <v>0</v>
      </c>
      <c r="E604" s="147">
        <v>0</v>
      </c>
      <c r="F604" s="146" t="str">
        <f t="shared" si="9"/>
        <v>-</v>
      </c>
    </row>
    <row r="605" spans="1:6" s="8" customFormat="1" x14ac:dyDescent="0.2">
      <c r="A605" s="143">
        <v>5424</v>
      </c>
      <c r="B605" s="144" t="s">
        <v>4194</v>
      </c>
      <c r="C605" s="343">
        <v>592</v>
      </c>
      <c r="D605" s="147">
        <v>0</v>
      </c>
      <c r="E605" s="147">
        <v>0</v>
      </c>
      <c r="F605" s="146" t="str">
        <f t="shared" si="9"/>
        <v>-</v>
      </c>
    </row>
    <row r="606" spans="1:6" s="8" customFormat="1" x14ac:dyDescent="0.2">
      <c r="A606" s="143">
        <v>543</v>
      </c>
      <c r="B606" s="144" t="s">
        <v>3415</v>
      </c>
      <c r="C606" s="343">
        <v>593</v>
      </c>
      <c r="D606" s="145">
        <f>D607</f>
        <v>0</v>
      </c>
      <c r="E606" s="145">
        <f>E607</f>
        <v>0</v>
      </c>
      <c r="F606" s="146" t="str">
        <f t="shared" si="9"/>
        <v>-</v>
      </c>
    </row>
    <row r="607" spans="1:6" s="8" customFormat="1" x14ac:dyDescent="0.2">
      <c r="A607" s="143">
        <v>5431</v>
      </c>
      <c r="B607" s="144" t="s">
        <v>2453</v>
      </c>
      <c r="C607" s="343">
        <v>594</v>
      </c>
      <c r="D607" s="147">
        <v>0</v>
      </c>
      <c r="E607" s="147">
        <v>0</v>
      </c>
      <c r="F607" s="146" t="str">
        <f t="shared" si="9"/>
        <v>-</v>
      </c>
    </row>
    <row r="608" spans="1:6" s="8" customFormat="1" ht="24" x14ac:dyDescent="0.2">
      <c r="A608" s="143">
        <v>544</v>
      </c>
      <c r="B608" s="144" t="s">
        <v>2119</v>
      </c>
      <c r="C608" s="343">
        <v>595</v>
      </c>
      <c r="D608" s="145">
        <f>SUM(D609:D614)</f>
        <v>0</v>
      </c>
      <c r="E608" s="145">
        <f>SUM(E609:E614)</f>
        <v>0</v>
      </c>
      <c r="F608" s="146" t="str">
        <f t="shared" si="9"/>
        <v>-</v>
      </c>
    </row>
    <row r="609" spans="1:6" s="8" customFormat="1" x14ac:dyDescent="0.2">
      <c r="A609" s="143">
        <v>5443</v>
      </c>
      <c r="B609" s="144" t="s">
        <v>4195</v>
      </c>
      <c r="C609" s="343">
        <v>596</v>
      </c>
      <c r="D609" s="147">
        <v>0</v>
      </c>
      <c r="E609" s="147">
        <v>0</v>
      </c>
      <c r="F609" s="146" t="str">
        <f t="shared" si="9"/>
        <v>-</v>
      </c>
    </row>
    <row r="610" spans="1:6" s="8" customFormat="1" x14ac:dyDescent="0.2">
      <c r="A610" s="143">
        <v>5444</v>
      </c>
      <c r="B610" s="149" t="s">
        <v>4196</v>
      </c>
      <c r="C610" s="343">
        <v>597</v>
      </c>
      <c r="D610" s="147">
        <v>0</v>
      </c>
      <c r="E610" s="147">
        <v>0</v>
      </c>
      <c r="F610" s="146" t="str">
        <f t="shared" si="9"/>
        <v>-</v>
      </c>
    </row>
    <row r="611" spans="1:6" s="8" customFormat="1" ht="24" x14ac:dyDescent="0.2">
      <c r="A611" s="158">
        <v>5445</v>
      </c>
      <c r="B611" s="144" t="s">
        <v>2944</v>
      </c>
      <c r="C611" s="343">
        <v>598</v>
      </c>
      <c r="D611" s="147">
        <v>0</v>
      </c>
      <c r="E611" s="147">
        <v>0</v>
      </c>
      <c r="F611" s="146" t="str">
        <f t="shared" si="9"/>
        <v>-</v>
      </c>
    </row>
    <row r="612" spans="1:6" s="8" customFormat="1" x14ac:dyDescent="0.2">
      <c r="A612" s="143">
        <v>5446</v>
      </c>
      <c r="B612" s="144" t="s">
        <v>4197</v>
      </c>
      <c r="C612" s="343">
        <v>599</v>
      </c>
      <c r="D612" s="147">
        <v>0</v>
      </c>
      <c r="E612" s="147">
        <v>0</v>
      </c>
      <c r="F612" s="146" t="str">
        <f t="shared" si="9"/>
        <v>-</v>
      </c>
    </row>
    <row r="613" spans="1:6" s="8" customFormat="1" x14ac:dyDescent="0.2">
      <c r="A613" s="143">
        <v>5447</v>
      </c>
      <c r="B613" s="144" t="s">
        <v>4198</v>
      </c>
      <c r="C613" s="343">
        <v>600</v>
      </c>
      <c r="D613" s="147">
        <v>0</v>
      </c>
      <c r="E613" s="147">
        <v>0</v>
      </c>
      <c r="F613" s="146" t="str">
        <f t="shared" si="9"/>
        <v>-</v>
      </c>
    </row>
    <row r="614" spans="1:6" s="8" customFormat="1" x14ac:dyDescent="0.2">
      <c r="A614" s="143">
        <v>5448</v>
      </c>
      <c r="B614" s="144" t="s">
        <v>3576</v>
      </c>
      <c r="C614" s="343">
        <v>601</v>
      </c>
      <c r="D614" s="147">
        <v>0</v>
      </c>
      <c r="E614" s="147">
        <v>0</v>
      </c>
      <c r="F614" s="146" t="str">
        <f t="shared" si="9"/>
        <v>-</v>
      </c>
    </row>
    <row r="615" spans="1:6" s="8" customFormat="1" ht="24" x14ac:dyDescent="0.2">
      <c r="A615" s="143">
        <v>545</v>
      </c>
      <c r="B615" s="144" t="s">
        <v>2120</v>
      </c>
      <c r="C615" s="343">
        <v>602</v>
      </c>
      <c r="D615" s="145">
        <f>SUM(D616:D619)</f>
        <v>0</v>
      </c>
      <c r="E615" s="145">
        <f>SUM(E616:E619)</f>
        <v>0</v>
      </c>
      <c r="F615" s="146" t="str">
        <f t="shared" ref="F615:F650" si="10">IF(D615&lt;&gt;0,IF(E615/D615&gt;=100,"&gt;&gt;100",E615/D615*100),"-")</f>
        <v>-</v>
      </c>
    </row>
    <row r="616" spans="1:6" s="8" customFormat="1" x14ac:dyDescent="0.2">
      <c r="A616" s="143">
        <v>5453</v>
      </c>
      <c r="B616" s="149" t="s">
        <v>1194</v>
      </c>
      <c r="C616" s="343">
        <v>603</v>
      </c>
      <c r="D616" s="147">
        <v>0</v>
      </c>
      <c r="E616" s="147">
        <v>0</v>
      </c>
      <c r="F616" s="146" t="str">
        <f t="shared" si="10"/>
        <v>-</v>
      </c>
    </row>
    <row r="617" spans="1:6" s="8" customFormat="1" x14ac:dyDescent="0.2">
      <c r="A617" s="143">
        <v>5454</v>
      </c>
      <c r="B617" s="144" t="s">
        <v>1195</v>
      </c>
      <c r="C617" s="343">
        <v>604</v>
      </c>
      <c r="D617" s="147">
        <v>0</v>
      </c>
      <c r="E617" s="147">
        <v>0</v>
      </c>
      <c r="F617" s="146" t="str">
        <f t="shared" si="10"/>
        <v>-</v>
      </c>
    </row>
    <row r="618" spans="1:6" s="8" customFormat="1" x14ac:dyDescent="0.2">
      <c r="A618" s="143">
        <v>5455</v>
      </c>
      <c r="B618" s="144" t="s">
        <v>1196</v>
      </c>
      <c r="C618" s="343">
        <v>605</v>
      </c>
      <c r="D618" s="147">
        <v>0</v>
      </c>
      <c r="E618" s="147">
        <v>0</v>
      </c>
      <c r="F618" s="146" t="str">
        <f t="shared" si="10"/>
        <v>-</v>
      </c>
    </row>
    <row r="619" spans="1:6" s="8" customFormat="1" x14ac:dyDescent="0.2">
      <c r="A619" s="143">
        <v>5456</v>
      </c>
      <c r="B619" s="144" t="s">
        <v>1197</v>
      </c>
      <c r="C619" s="343">
        <v>606</v>
      </c>
      <c r="D619" s="147">
        <v>0</v>
      </c>
      <c r="E619" s="147">
        <v>0</v>
      </c>
      <c r="F619" s="146" t="str">
        <f t="shared" si="10"/>
        <v>-</v>
      </c>
    </row>
    <row r="620" spans="1:6" s="8" customFormat="1" x14ac:dyDescent="0.2">
      <c r="A620" s="143">
        <v>547</v>
      </c>
      <c r="B620" s="144" t="s">
        <v>2121</v>
      </c>
      <c r="C620" s="343">
        <v>607</v>
      </c>
      <c r="D620" s="145">
        <f>SUM(D621:D627)</f>
        <v>0</v>
      </c>
      <c r="E620" s="145">
        <f>SUM(E621:E627)</f>
        <v>0</v>
      </c>
      <c r="F620" s="146" t="str">
        <f t="shared" si="10"/>
        <v>-</v>
      </c>
    </row>
    <row r="621" spans="1:6" s="8" customFormat="1" x14ac:dyDescent="0.2">
      <c r="A621" s="143">
        <v>5471</v>
      </c>
      <c r="B621" s="144" t="s">
        <v>1198</v>
      </c>
      <c r="C621" s="343">
        <v>608</v>
      </c>
      <c r="D621" s="147">
        <v>0</v>
      </c>
      <c r="E621" s="147">
        <v>0</v>
      </c>
      <c r="F621" s="146" t="str">
        <f t="shared" si="10"/>
        <v>-</v>
      </c>
    </row>
    <row r="622" spans="1:6" s="8" customFormat="1" x14ac:dyDescent="0.2">
      <c r="A622" s="143">
        <v>5472</v>
      </c>
      <c r="B622" s="144" t="s">
        <v>1199</v>
      </c>
      <c r="C622" s="343">
        <v>609</v>
      </c>
      <c r="D622" s="147">
        <v>0</v>
      </c>
      <c r="E622" s="147">
        <v>0</v>
      </c>
      <c r="F622" s="146" t="str">
        <f t="shared" si="10"/>
        <v>-</v>
      </c>
    </row>
    <row r="623" spans="1:6" s="8" customFormat="1" x14ac:dyDescent="0.2">
      <c r="A623" s="143">
        <v>5473</v>
      </c>
      <c r="B623" s="144" t="s">
        <v>1200</v>
      </c>
      <c r="C623" s="343">
        <v>610</v>
      </c>
      <c r="D623" s="147">
        <v>0</v>
      </c>
      <c r="E623" s="147">
        <v>0</v>
      </c>
      <c r="F623" s="146" t="str">
        <f t="shared" si="10"/>
        <v>-</v>
      </c>
    </row>
    <row r="624" spans="1:6" s="8" customFormat="1" x14ac:dyDescent="0.2">
      <c r="A624" s="143">
        <v>5474</v>
      </c>
      <c r="B624" s="144" t="s">
        <v>2288</v>
      </c>
      <c r="C624" s="343">
        <v>611</v>
      </c>
      <c r="D624" s="147">
        <v>0</v>
      </c>
      <c r="E624" s="147">
        <v>0</v>
      </c>
      <c r="F624" s="146" t="str">
        <f t="shared" si="10"/>
        <v>-</v>
      </c>
    </row>
    <row r="625" spans="1:6" s="8" customFormat="1" x14ac:dyDescent="0.2">
      <c r="A625" s="143">
        <v>5475</v>
      </c>
      <c r="B625" s="144" t="s">
        <v>2289</v>
      </c>
      <c r="C625" s="343">
        <v>612</v>
      </c>
      <c r="D625" s="147">
        <v>0</v>
      </c>
      <c r="E625" s="147">
        <v>0</v>
      </c>
      <c r="F625" s="146" t="str">
        <f t="shared" si="10"/>
        <v>-</v>
      </c>
    </row>
    <row r="626" spans="1:6" s="8" customFormat="1" ht="24" x14ac:dyDescent="0.2">
      <c r="A626" s="143">
        <v>5476</v>
      </c>
      <c r="B626" s="144" t="s">
        <v>926</v>
      </c>
      <c r="C626" s="343">
        <v>613</v>
      </c>
      <c r="D626" s="147">
        <v>0</v>
      </c>
      <c r="E626" s="147">
        <v>0</v>
      </c>
      <c r="F626" s="146" t="str">
        <f t="shared" si="10"/>
        <v>-</v>
      </c>
    </row>
    <row r="627" spans="1:6" s="8" customFormat="1" ht="24" x14ac:dyDescent="0.2">
      <c r="A627" s="143">
        <v>5477</v>
      </c>
      <c r="B627" s="144" t="s">
        <v>331</v>
      </c>
      <c r="C627" s="343">
        <v>614</v>
      </c>
      <c r="D627" s="147">
        <v>0</v>
      </c>
      <c r="E627" s="147">
        <v>0</v>
      </c>
      <c r="F627" s="146" t="str">
        <f t="shared" si="10"/>
        <v>-</v>
      </c>
    </row>
    <row r="628" spans="1:6" s="8" customFormat="1" x14ac:dyDescent="0.2">
      <c r="A628" s="143">
        <v>55</v>
      </c>
      <c r="B628" s="144" t="s">
        <v>2122</v>
      </c>
      <c r="C628" s="343">
        <v>615</v>
      </c>
      <c r="D628" s="145">
        <f>D629+D632+D635</f>
        <v>0</v>
      </c>
      <c r="E628" s="145">
        <f>E629+E632+E635</f>
        <v>0</v>
      </c>
      <c r="F628" s="146" t="str">
        <f t="shared" si="10"/>
        <v>-</v>
      </c>
    </row>
    <row r="629" spans="1:6" s="8" customFormat="1" x14ac:dyDescent="0.2">
      <c r="A629" s="143">
        <v>551</v>
      </c>
      <c r="B629" s="144" t="s">
        <v>2123</v>
      </c>
      <c r="C629" s="343">
        <v>616</v>
      </c>
      <c r="D629" s="145">
        <f>SUM(D630:D631)</f>
        <v>0</v>
      </c>
      <c r="E629" s="145">
        <f>SUM(E630:E631)</f>
        <v>0</v>
      </c>
      <c r="F629" s="146" t="str">
        <f t="shared" si="10"/>
        <v>-</v>
      </c>
    </row>
    <row r="630" spans="1:6" s="8" customFormat="1" x14ac:dyDescent="0.2">
      <c r="A630" s="143">
        <v>5511</v>
      </c>
      <c r="B630" s="144" t="s">
        <v>3783</v>
      </c>
      <c r="C630" s="343">
        <v>617</v>
      </c>
      <c r="D630" s="147">
        <v>0</v>
      </c>
      <c r="E630" s="147">
        <v>0</v>
      </c>
      <c r="F630" s="146" t="str">
        <f t="shared" si="10"/>
        <v>-</v>
      </c>
    </row>
    <row r="631" spans="1:6" s="8" customFormat="1" x14ac:dyDescent="0.2">
      <c r="A631" s="143">
        <v>5512</v>
      </c>
      <c r="B631" s="144" t="s">
        <v>2454</v>
      </c>
      <c r="C631" s="343">
        <v>618</v>
      </c>
      <c r="D631" s="147">
        <v>0</v>
      </c>
      <c r="E631" s="147">
        <v>0</v>
      </c>
      <c r="F631" s="146" t="str">
        <f t="shared" si="10"/>
        <v>-</v>
      </c>
    </row>
    <row r="632" spans="1:6" s="8" customFormat="1" x14ac:dyDescent="0.2">
      <c r="A632" s="143">
        <v>552</v>
      </c>
      <c r="B632" s="144" t="s">
        <v>2124</v>
      </c>
      <c r="C632" s="343">
        <v>619</v>
      </c>
      <c r="D632" s="145">
        <f>SUM(D633:D634)</f>
        <v>0</v>
      </c>
      <c r="E632" s="145">
        <f>SUM(E633:E634)</f>
        <v>0</v>
      </c>
      <c r="F632" s="146" t="str">
        <f t="shared" si="10"/>
        <v>-</v>
      </c>
    </row>
    <row r="633" spans="1:6" s="8" customFormat="1" x14ac:dyDescent="0.2">
      <c r="A633" s="143">
        <v>5521</v>
      </c>
      <c r="B633" s="144" t="s">
        <v>2455</v>
      </c>
      <c r="C633" s="343">
        <v>620</v>
      </c>
      <c r="D633" s="147">
        <v>0</v>
      </c>
      <c r="E633" s="147">
        <v>0</v>
      </c>
      <c r="F633" s="146" t="str">
        <f t="shared" si="10"/>
        <v>-</v>
      </c>
    </row>
    <row r="634" spans="1:6" s="8" customFormat="1" x14ac:dyDescent="0.2">
      <c r="A634" s="143">
        <v>5522</v>
      </c>
      <c r="B634" s="144" t="s">
        <v>1155</v>
      </c>
      <c r="C634" s="343">
        <v>621</v>
      </c>
      <c r="D634" s="147">
        <v>0</v>
      </c>
      <c r="E634" s="147">
        <v>0</v>
      </c>
      <c r="F634" s="146" t="str">
        <f t="shared" si="10"/>
        <v>-</v>
      </c>
    </row>
    <row r="635" spans="1:6" s="8" customFormat="1" x14ac:dyDescent="0.2">
      <c r="A635" s="143">
        <v>553</v>
      </c>
      <c r="B635" s="144" t="s">
        <v>2125</v>
      </c>
      <c r="C635" s="343">
        <v>622</v>
      </c>
      <c r="D635" s="145">
        <f>SUM(D636:D637)</f>
        <v>0</v>
      </c>
      <c r="E635" s="145">
        <f>SUM(E636:E637)</f>
        <v>0</v>
      </c>
      <c r="F635" s="146" t="str">
        <f t="shared" si="10"/>
        <v>-</v>
      </c>
    </row>
    <row r="636" spans="1:6" s="8" customFormat="1" x14ac:dyDescent="0.2">
      <c r="A636" s="143">
        <v>5531</v>
      </c>
      <c r="B636" s="149" t="s">
        <v>1156</v>
      </c>
      <c r="C636" s="343">
        <v>623</v>
      </c>
      <c r="D636" s="147">
        <v>0</v>
      </c>
      <c r="E636" s="147">
        <v>0</v>
      </c>
      <c r="F636" s="146" t="str">
        <f t="shared" si="10"/>
        <v>-</v>
      </c>
    </row>
    <row r="637" spans="1:6" s="8" customFormat="1" x14ac:dyDescent="0.2">
      <c r="A637" s="143">
        <v>5532</v>
      </c>
      <c r="B637" s="144" t="s">
        <v>1157</v>
      </c>
      <c r="C637" s="343">
        <v>624</v>
      </c>
      <c r="D637" s="147">
        <v>0</v>
      </c>
      <c r="E637" s="147">
        <v>0</v>
      </c>
      <c r="F637" s="146" t="str">
        <f t="shared" si="10"/>
        <v>-</v>
      </c>
    </row>
    <row r="638" spans="1:6" s="8" customFormat="1" x14ac:dyDescent="0.2">
      <c r="A638" s="143" t="s">
        <v>832</v>
      </c>
      <c r="B638" s="144" t="s">
        <v>2126</v>
      </c>
      <c r="C638" s="343">
        <v>625</v>
      </c>
      <c r="D638" s="145">
        <f>IF(D423-D531&gt;=0,D423-D531,0)</f>
        <v>0</v>
      </c>
      <c r="E638" s="145">
        <f>IF(E423-E531&gt;=0,E423-E531,0)</f>
        <v>0</v>
      </c>
      <c r="F638" s="146" t="str">
        <f t="shared" si="10"/>
        <v>-</v>
      </c>
    </row>
    <row r="639" spans="1:6" s="8" customFormat="1" x14ac:dyDescent="0.2">
      <c r="A639" s="143" t="s">
        <v>832</v>
      </c>
      <c r="B639" s="144" t="s">
        <v>2127</v>
      </c>
      <c r="C639" s="343">
        <v>626</v>
      </c>
      <c r="D639" s="145">
        <f>IF(D531-D423&gt;=0,D531-D423,0)</f>
        <v>0</v>
      </c>
      <c r="E639" s="145">
        <f>IF(E531-E423&gt;=0,E531-E423,0)</f>
        <v>0</v>
      </c>
      <c r="F639" s="146" t="str">
        <f t="shared" si="10"/>
        <v>-</v>
      </c>
    </row>
    <row r="640" spans="1:6" s="8" customFormat="1" x14ac:dyDescent="0.2">
      <c r="A640" s="143">
        <v>92213</v>
      </c>
      <c r="B640" s="144" t="s">
        <v>2760</v>
      </c>
      <c r="C640" s="343">
        <v>627</v>
      </c>
      <c r="D640" s="147">
        <v>0</v>
      </c>
      <c r="E640" s="147">
        <v>0</v>
      </c>
      <c r="F640" s="146" t="str">
        <f t="shared" si="10"/>
        <v>-</v>
      </c>
    </row>
    <row r="641" spans="1:6" s="8" customFormat="1" x14ac:dyDescent="0.2">
      <c r="A641" s="143">
        <v>92223</v>
      </c>
      <c r="B641" s="144" t="s">
        <v>2762</v>
      </c>
      <c r="C641" s="343">
        <v>628</v>
      </c>
      <c r="D641" s="147">
        <v>0</v>
      </c>
      <c r="E641" s="147">
        <v>0</v>
      </c>
      <c r="F641" s="146" t="str">
        <f t="shared" si="10"/>
        <v>-</v>
      </c>
    </row>
    <row r="642" spans="1:6" s="8" customFormat="1" x14ac:dyDescent="0.2">
      <c r="A642" s="143" t="s">
        <v>832</v>
      </c>
      <c r="B642" s="144" t="s">
        <v>2128</v>
      </c>
      <c r="C642" s="343">
        <v>629</v>
      </c>
      <c r="D642" s="145">
        <f>D415+D423</f>
        <v>3909837</v>
      </c>
      <c r="E642" s="145">
        <f>E415+E423</f>
        <v>4542655</v>
      </c>
      <c r="F642" s="146">
        <f t="shared" si="10"/>
        <v>116.18527831211378</v>
      </c>
    </row>
    <row r="643" spans="1:6" s="8" customFormat="1" x14ac:dyDescent="0.2">
      <c r="A643" s="143" t="s">
        <v>832</v>
      </c>
      <c r="B643" s="144" t="s">
        <v>2129</v>
      </c>
      <c r="C643" s="343">
        <v>630</v>
      </c>
      <c r="D643" s="145">
        <f>D416+D531</f>
        <v>3667443</v>
      </c>
      <c r="E643" s="145">
        <f>E416+E531</f>
        <v>4403880</v>
      </c>
      <c r="F643" s="146">
        <f t="shared" si="10"/>
        <v>120.08039388751237</v>
      </c>
    </row>
    <row r="644" spans="1:6" s="8" customFormat="1" x14ac:dyDescent="0.2">
      <c r="A644" s="143" t="s">
        <v>832</v>
      </c>
      <c r="B644" s="144" t="s">
        <v>2130</v>
      </c>
      <c r="C644" s="343">
        <v>631</v>
      </c>
      <c r="D644" s="145">
        <f>IF(D642&gt;=D643,D642-D643,0)</f>
        <v>242394</v>
      </c>
      <c r="E644" s="145">
        <f>IF(E642&gt;=E643,E642-E643,0)</f>
        <v>138775</v>
      </c>
      <c r="F644" s="146">
        <f t="shared" si="10"/>
        <v>57.251829665750797</v>
      </c>
    </row>
    <row r="645" spans="1:6" s="8" customFormat="1" x14ac:dyDescent="0.2">
      <c r="A645" s="143" t="s">
        <v>832</v>
      </c>
      <c r="B645" s="144" t="s">
        <v>2131</v>
      </c>
      <c r="C645" s="343">
        <v>632</v>
      </c>
      <c r="D645" s="145">
        <f>IF(D643&gt;=D642,D643-D642,0)</f>
        <v>0</v>
      </c>
      <c r="E645" s="145">
        <f>IF(E643&gt;=E642,E643-E642,0)</f>
        <v>0</v>
      </c>
      <c r="F645" s="146" t="str">
        <f t="shared" si="10"/>
        <v>-</v>
      </c>
    </row>
    <row r="646" spans="1:6" s="8" customFormat="1" x14ac:dyDescent="0.2">
      <c r="A646" s="158" t="s">
        <v>2261</v>
      </c>
      <c r="B646" s="144" t="s">
        <v>2132</v>
      </c>
      <c r="C646" s="343">
        <v>633</v>
      </c>
      <c r="D646" s="145">
        <f>IF(D419-D420+D640-D641&gt;=0,D419-D420+D640-D641,0)</f>
        <v>248584</v>
      </c>
      <c r="E646" s="145">
        <f>IF(E419-E420+E640-E641&gt;=0,E419-E420+E640-E641,0)</f>
        <v>490738</v>
      </c>
      <c r="F646" s="146">
        <f t="shared" si="10"/>
        <v>197.413349209925</v>
      </c>
    </row>
    <row r="647" spans="1:6" s="8" customFormat="1" x14ac:dyDescent="0.2">
      <c r="A647" s="158" t="s">
        <v>2262</v>
      </c>
      <c r="B647" s="144" t="s">
        <v>2133</v>
      </c>
      <c r="C647" s="343">
        <v>634</v>
      </c>
      <c r="D647" s="145">
        <f>IF(D420-D419+D641-D640&gt;=0,D420-D419+D641-D640,0)</f>
        <v>0</v>
      </c>
      <c r="E647" s="145">
        <f>IF(E420-E419+E641-E640&gt;=0,E420-E419+E641-E640,0)</f>
        <v>0</v>
      </c>
      <c r="F647" s="146" t="str">
        <f t="shared" si="10"/>
        <v>-</v>
      </c>
    </row>
    <row r="648" spans="1:6" s="8" customFormat="1" x14ac:dyDescent="0.2">
      <c r="A648" s="143" t="s">
        <v>832</v>
      </c>
      <c r="B648" s="144" t="s">
        <v>2134</v>
      </c>
      <c r="C648" s="343">
        <v>635</v>
      </c>
      <c r="D648" s="145">
        <f>IF(D644+D646-D645-D647&gt;=0,D644+D646-D645-D647,0)</f>
        <v>490978</v>
      </c>
      <c r="E648" s="145">
        <f>IF(E644+E646-E645-E647&gt;=0,E644+E646-E645-E647,0)</f>
        <v>629513</v>
      </c>
      <c r="F648" s="146">
        <f t="shared" si="10"/>
        <v>128.21613188370966</v>
      </c>
    </row>
    <row r="649" spans="1:6" s="8" customFormat="1" x14ac:dyDescent="0.2">
      <c r="A649" s="143" t="s">
        <v>832</v>
      </c>
      <c r="B649" s="144" t="s">
        <v>125</v>
      </c>
      <c r="C649" s="343">
        <v>636</v>
      </c>
      <c r="D649" s="145">
        <f>IF(D645+D647-D644-D646&gt;=0,D645+D647-D644-D646,0)</f>
        <v>0</v>
      </c>
      <c r="E649" s="145">
        <f>IF(E645+E647-E644-E646&gt;=0,E645+E647-E644-E646,0)</f>
        <v>0</v>
      </c>
      <c r="F649" s="146" t="str">
        <f t="shared" si="10"/>
        <v>-</v>
      </c>
    </row>
    <row r="650" spans="1:6" s="8" customFormat="1" ht="24" x14ac:dyDescent="0.2">
      <c r="A650" s="154" t="s">
        <v>3243</v>
      </c>
      <c r="B650" s="155" t="s">
        <v>126</v>
      </c>
      <c r="C650" s="345">
        <v>637</v>
      </c>
      <c r="D650" s="156">
        <v>286581</v>
      </c>
      <c r="E650" s="156">
        <v>214071</v>
      </c>
      <c r="F650" s="157">
        <f t="shared" si="10"/>
        <v>74.698252849979582</v>
      </c>
    </row>
    <row r="651" spans="1:6" s="8" customFormat="1" ht="15" customHeight="1" x14ac:dyDescent="0.2">
      <c r="A651" s="433" t="s">
        <v>127</v>
      </c>
      <c r="B651" s="434"/>
      <c r="C651" s="346"/>
      <c r="D651" s="141"/>
      <c r="E651" s="141"/>
      <c r="F651" s="142"/>
    </row>
    <row r="652" spans="1:6" s="8" customFormat="1" x14ac:dyDescent="0.2">
      <c r="A652" s="143">
        <v>11</v>
      </c>
      <c r="B652" s="144" t="s">
        <v>824</v>
      </c>
      <c r="C652" s="343">
        <v>638</v>
      </c>
      <c r="D652" s="147">
        <v>248677</v>
      </c>
      <c r="E652" s="147">
        <v>491709</v>
      </c>
      <c r="F652" s="146">
        <f t="shared" ref="F652:F677" si="11">IF(D652&lt;&gt;0,IF(E652/D652&gt;=100,"&gt;&gt;100",E652/D652*100),"-")</f>
        <v>197.72998709168922</v>
      </c>
    </row>
    <row r="653" spans="1:6" s="8" customFormat="1" x14ac:dyDescent="0.2">
      <c r="A653" s="143" t="s">
        <v>825</v>
      </c>
      <c r="B653" s="144" t="s">
        <v>2270</v>
      </c>
      <c r="C653" s="343">
        <v>639</v>
      </c>
      <c r="D653" s="147">
        <v>4039960</v>
      </c>
      <c r="E653" s="147">
        <v>4879205</v>
      </c>
      <c r="F653" s="146">
        <f t="shared" si="11"/>
        <v>120.77359676828483</v>
      </c>
    </row>
    <row r="654" spans="1:6" s="8" customFormat="1" x14ac:dyDescent="0.2">
      <c r="A654" s="143" t="s">
        <v>826</v>
      </c>
      <c r="B654" s="144" t="s">
        <v>3020</v>
      </c>
      <c r="C654" s="343">
        <v>640</v>
      </c>
      <c r="D654" s="147">
        <v>3794928</v>
      </c>
      <c r="E654" s="147">
        <v>4741397</v>
      </c>
      <c r="F654" s="146">
        <f t="shared" si="11"/>
        <v>124.94036777509349</v>
      </c>
    </row>
    <row r="655" spans="1:6" s="8" customFormat="1" x14ac:dyDescent="0.2">
      <c r="A655" s="143">
        <v>11</v>
      </c>
      <c r="B655" s="144" t="s">
        <v>130</v>
      </c>
      <c r="C655" s="343">
        <v>641</v>
      </c>
      <c r="D655" s="145">
        <f>+D652+D653-D654</f>
        <v>493709</v>
      </c>
      <c r="E655" s="145">
        <f>+E652+E653-E654</f>
        <v>629517</v>
      </c>
      <c r="F655" s="148">
        <f t="shared" si="11"/>
        <v>127.50770190537341</v>
      </c>
    </row>
    <row r="656" spans="1:6" s="8" customFormat="1" ht="24" x14ac:dyDescent="0.2">
      <c r="A656" s="143" t="s">
        <v>832</v>
      </c>
      <c r="B656" s="144" t="s">
        <v>839</v>
      </c>
      <c r="C656" s="343">
        <v>642</v>
      </c>
      <c r="D656" s="147">
        <v>0</v>
      </c>
      <c r="E656" s="147">
        <v>0</v>
      </c>
      <c r="F656" s="146" t="str">
        <f t="shared" si="11"/>
        <v>-</v>
      </c>
    </row>
    <row r="657" spans="1:6" s="8" customFormat="1" ht="24" x14ac:dyDescent="0.2">
      <c r="A657" s="143" t="s">
        <v>832</v>
      </c>
      <c r="B657" s="144" t="s">
        <v>3298</v>
      </c>
      <c r="C657" s="343">
        <v>643</v>
      </c>
      <c r="D657" s="147">
        <v>20</v>
      </c>
      <c r="E657" s="147">
        <v>22</v>
      </c>
      <c r="F657" s="146">
        <f t="shared" si="11"/>
        <v>110.00000000000001</v>
      </c>
    </row>
    <row r="658" spans="1:6" s="8" customFormat="1" x14ac:dyDescent="0.2">
      <c r="A658" s="143" t="s">
        <v>832</v>
      </c>
      <c r="B658" s="144" t="s">
        <v>2529</v>
      </c>
      <c r="C658" s="343">
        <v>644</v>
      </c>
      <c r="D658" s="147">
        <v>0</v>
      </c>
      <c r="E658" s="147">
        <v>0</v>
      </c>
      <c r="F658" s="146" t="str">
        <f t="shared" si="11"/>
        <v>-</v>
      </c>
    </row>
    <row r="659" spans="1:6" s="8" customFormat="1" x14ac:dyDescent="0.2">
      <c r="A659" s="143" t="s">
        <v>832</v>
      </c>
      <c r="B659" s="144" t="s">
        <v>2989</v>
      </c>
      <c r="C659" s="343">
        <v>645</v>
      </c>
      <c r="D659" s="147">
        <v>20</v>
      </c>
      <c r="E659" s="147">
        <v>21</v>
      </c>
      <c r="F659" s="146">
        <f t="shared" si="11"/>
        <v>105</v>
      </c>
    </row>
    <row r="660" spans="1:6" s="8" customFormat="1" x14ac:dyDescent="0.2">
      <c r="A660" s="143" t="s">
        <v>2530</v>
      </c>
      <c r="B660" s="144" t="s">
        <v>2531</v>
      </c>
      <c r="C660" s="343">
        <v>646</v>
      </c>
      <c r="D660" s="147">
        <v>0</v>
      </c>
      <c r="E660" s="147">
        <v>0</v>
      </c>
      <c r="F660" s="146" t="str">
        <f t="shared" si="11"/>
        <v>-</v>
      </c>
    </row>
    <row r="661" spans="1:6" s="8" customFormat="1" x14ac:dyDescent="0.2">
      <c r="A661" s="143">
        <v>61315</v>
      </c>
      <c r="B661" s="144" t="s">
        <v>2990</v>
      </c>
      <c r="C661" s="343">
        <v>647</v>
      </c>
      <c r="D661" s="147">
        <v>0</v>
      </c>
      <c r="E661" s="147">
        <v>0</v>
      </c>
      <c r="F661" s="146" t="str">
        <f t="shared" si="11"/>
        <v>-</v>
      </c>
    </row>
    <row r="662" spans="1:6" s="8" customFormat="1" x14ac:dyDescent="0.2">
      <c r="A662" s="143">
        <v>61451</v>
      </c>
      <c r="B662" s="144" t="s">
        <v>2564</v>
      </c>
      <c r="C662" s="343">
        <v>648</v>
      </c>
      <c r="D662" s="147">
        <v>0</v>
      </c>
      <c r="E662" s="147">
        <v>0</v>
      </c>
      <c r="F662" s="146" t="str">
        <f t="shared" si="11"/>
        <v>-</v>
      </c>
    </row>
    <row r="663" spans="1:6" s="8" customFormat="1" x14ac:dyDescent="0.2">
      <c r="A663" s="143">
        <v>61453</v>
      </c>
      <c r="B663" s="144" t="s">
        <v>311</v>
      </c>
      <c r="C663" s="343">
        <v>649</v>
      </c>
      <c r="D663" s="147">
        <v>0</v>
      </c>
      <c r="E663" s="147">
        <v>0</v>
      </c>
      <c r="F663" s="146" t="str">
        <f t="shared" si="11"/>
        <v>-</v>
      </c>
    </row>
    <row r="664" spans="1:6" s="8" customFormat="1" x14ac:dyDescent="0.2">
      <c r="A664" s="143">
        <v>63311</v>
      </c>
      <c r="B664" s="144" t="s">
        <v>312</v>
      </c>
      <c r="C664" s="343">
        <v>650</v>
      </c>
      <c r="D664" s="147">
        <v>0</v>
      </c>
      <c r="E664" s="147">
        <v>0</v>
      </c>
      <c r="F664" s="146" t="str">
        <f t="shared" si="11"/>
        <v>-</v>
      </c>
    </row>
    <row r="665" spans="1:6" s="8" customFormat="1" x14ac:dyDescent="0.2">
      <c r="A665" s="143">
        <v>63312</v>
      </c>
      <c r="B665" s="144" t="s">
        <v>921</v>
      </c>
      <c r="C665" s="343">
        <v>651</v>
      </c>
      <c r="D665" s="147">
        <v>0</v>
      </c>
      <c r="E665" s="147">
        <v>0</v>
      </c>
      <c r="F665" s="146" t="str">
        <f t="shared" si="11"/>
        <v>-</v>
      </c>
    </row>
    <row r="666" spans="1:6" s="8" customFormat="1" x14ac:dyDescent="0.2">
      <c r="A666" s="143">
        <v>63313</v>
      </c>
      <c r="B666" s="144" t="s">
        <v>922</v>
      </c>
      <c r="C666" s="343">
        <v>652</v>
      </c>
      <c r="D666" s="147">
        <v>0</v>
      </c>
      <c r="E666" s="147">
        <v>0</v>
      </c>
      <c r="F666" s="146" t="str">
        <f t="shared" si="11"/>
        <v>-</v>
      </c>
    </row>
    <row r="667" spans="1:6" s="8" customFormat="1" x14ac:dyDescent="0.2">
      <c r="A667" s="143">
        <v>63314</v>
      </c>
      <c r="B667" s="144" t="s">
        <v>923</v>
      </c>
      <c r="C667" s="343">
        <v>653</v>
      </c>
      <c r="D667" s="147">
        <v>0</v>
      </c>
      <c r="E667" s="147">
        <v>0</v>
      </c>
      <c r="F667" s="146" t="str">
        <f t="shared" si="11"/>
        <v>-</v>
      </c>
    </row>
    <row r="668" spans="1:6" s="8" customFormat="1" x14ac:dyDescent="0.2">
      <c r="A668" s="143">
        <v>63321</v>
      </c>
      <c r="B668" s="144" t="s">
        <v>313</v>
      </c>
      <c r="C668" s="343">
        <v>654</v>
      </c>
      <c r="D668" s="147">
        <v>0</v>
      </c>
      <c r="E668" s="147">
        <v>0</v>
      </c>
      <c r="F668" s="146" t="str">
        <f t="shared" si="11"/>
        <v>-</v>
      </c>
    </row>
    <row r="669" spans="1:6" s="8" customFormat="1" x14ac:dyDescent="0.2">
      <c r="A669" s="143">
        <v>63322</v>
      </c>
      <c r="B669" s="144" t="s">
        <v>924</v>
      </c>
      <c r="C669" s="343">
        <v>655</v>
      </c>
      <c r="D669" s="147">
        <v>0</v>
      </c>
      <c r="E669" s="147">
        <v>0</v>
      </c>
      <c r="F669" s="146" t="str">
        <f t="shared" si="11"/>
        <v>-</v>
      </c>
    </row>
    <row r="670" spans="1:6" s="8" customFormat="1" x14ac:dyDescent="0.2">
      <c r="A670" s="143">
        <v>63323</v>
      </c>
      <c r="B670" s="144" t="s">
        <v>925</v>
      </c>
      <c r="C670" s="343">
        <v>656</v>
      </c>
      <c r="D670" s="147">
        <v>0</v>
      </c>
      <c r="E670" s="147">
        <v>0</v>
      </c>
      <c r="F670" s="146" t="str">
        <f t="shared" si="11"/>
        <v>-</v>
      </c>
    </row>
    <row r="671" spans="1:6" s="8" customFormat="1" x14ac:dyDescent="0.2">
      <c r="A671" s="143">
        <v>63324</v>
      </c>
      <c r="B671" s="144" t="s">
        <v>2167</v>
      </c>
      <c r="C671" s="343">
        <v>657</v>
      </c>
      <c r="D671" s="147">
        <v>0</v>
      </c>
      <c r="E671" s="147">
        <v>0</v>
      </c>
      <c r="F671" s="146" t="str">
        <f t="shared" si="11"/>
        <v>-</v>
      </c>
    </row>
    <row r="672" spans="1:6" s="8" customFormat="1" x14ac:dyDescent="0.2">
      <c r="A672" s="143">
        <v>63414</v>
      </c>
      <c r="B672" s="144" t="s">
        <v>1873</v>
      </c>
      <c r="C672" s="343">
        <v>658</v>
      </c>
      <c r="D672" s="147">
        <v>0</v>
      </c>
      <c r="E672" s="147">
        <v>0</v>
      </c>
      <c r="F672" s="146" t="str">
        <f t="shared" si="11"/>
        <v>-</v>
      </c>
    </row>
    <row r="673" spans="1:6" s="8" customFormat="1" x14ac:dyDescent="0.2">
      <c r="A673" s="143">
        <v>63415</v>
      </c>
      <c r="B673" s="144" t="s">
        <v>1874</v>
      </c>
      <c r="C673" s="343">
        <v>659</v>
      </c>
      <c r="D673" s="147">
        <v>0</v>
      </c>
      <c r="E673" s="147">
        <v>0</v>
      </c>
      <c r="F673" s="146" t="str">
        <f t="shared" si="11"/>
        <v>-</v>
      </c>
    </row>
    <row r="674" spans="1:6" s="8" customFormat="1" x14ac:dyDescent="0.2">
      <c r="A674" s="143">
        <v>63416</v>
      </c>
      <c r="B674" s="149" t="s">
        <v>1875</v>
      </c>
      <c r="C674" s="343">
        <v>660</v>
      </c>
      <c r="D674" s="147">
        <v>0</v>
      </c>
      <c r="E674" s="147">
        <v>0</v>
      </c>
      <c r="F674" s="146" t="str">
        <f t="shared" si="11"/>
        <v>-</v>
      </c>
    </row>
    <row r="675" spans="1:6" s="8" customFormat="1" x14ac:dyDescent="0.2">
      <c r="A675" s="143">
        <v>63424</v>
      </c>
      <c r="B675" s="144" t="s">
        <v>1876</v>
      </c>
      <c r="C675" s="343">
        <v>661</v>
      </c>
      <c r="D675" s="147">
        <v>0</v>
      </c>
      <c r="E675" s="147">
        <v>0</v>
      </c>
      <c r="F675" s="146" t="str">
        <f t="shared" si="11"/>
        <v>-</v>
      </c>
    </row>
    <row r="676" spans="1:6" s="8" customFormat="1" x14ac:dyDescent="0.2">
      <c r="A676" s="143">
        <v>63425</v>
      </c>
      <c r="B676" s="144" t="s">
        <v>1877</v>
      </c>
      <c r="C676" s="343">
        <v>662</v>
      </c>
      <c r="D676" s="147">
        <v>0</v>
      </c>
      <c r="E676" s="147">
        <v>0</v>
      </c>
      <c r="F676" s="146" t="str">
        <f t="shared" si="11"/>
        <v>-</v>
      </c>
    </row>
    <row r="677" spans="1:6" s="8" customFormat="1" ht="24" x14ac:dyDescent="0.2">
      <c r="A677" s="143">
        <v>63426</v>
      </c>
      <c r="B677" s="152" t="s">
        <v>1878</v>
      </c>
      <c r="C677" s="343">
        <v>663</v>
      </c>
      <c r="D677" s="147">
        <v>0</v>
      </c>
      <c r="E677" s="147">
        <v>0</v>
      </c>
      <c r="F677" s="146" t="str">
        <f t="shared" si="11"/>
        <v>-</v>
      </c>
    </row>
    <row r="678" spans="1:6" s="8" customFormat="1" x14ac:dyDescent="0.2">
      <c r="A678" s="150">
        <v>63612</v>
      </c>
      <c r="B678" s="161" t="s">
        <v>131</v>
      </c>
      <c r="C678" s="343">
        <v>664</v>
      </c>
      <c r="D678" s="147">
        <v>0</v>
      </c>
      <c r="E678" s="147">
        <v>0</v>
      </c>
      <c r="F678" s="146"/>
    </row>
    <row r="679" spans="1:6" s="8" customFormat="1" x14ac:dyDescent="0.2">
      <c r="A679" s="150">
        <v>63613</v>
      </c>
      <c r="B679" s="161" t="s">
        <v>3802</v>
      </c>
      <c r="C679" s="343">
        <v>665</v>
      </c>
      <c r="D679" s="147">
        <v>0</v>
      </c>
      <c r="E679" s="147">
        <v>0</v>
      </c>
      <c r="F679" s="146"/>
    </row>
    <row r="680" spans="1:6" s="8" customFormat="1" x14ac:dyDescent="0.2">
      <c r="A680" s="150">
        <v>63622</v>
      </c>
      <c r="B680" s="161" t="s">
        <v>3803</v>
      </c>
      <c r="C680" s="343">
        <v>666</v>
      </c>
      <c r="D680" s="147">
        <v>0</v>
      </c>
      <c r="E680" s="147">
        <v>0</v>
      </c>
      <c r="F680" s="146"/>
    </row>
    <row r="681" spans="1:6" s="8" customFormat="1" x14ac:dyDescent="0.2">
      <c r="A681" s="150">
        <v>63623</v>
      </c>
      <c r="B681" s="162" t="s">
        <v>4059</v>
      </c>
      <c r="C681" s="343">
        <v>667</v>
      </c>
      <c r="D681" s="147">
        <v>0</v>
      </c>
      <c r="E681" s="147">
        <v>0</v>
      </c>
      <c r="F681" s="146"/>
    </row>
    <row r="682" spans="1:6" s="8" customFormat="1" x14ac:dyDescent="0.2">
      <c r="A682" s="150">
        <v>63811</v>
      </c>
      <c r="B682" s="161" t="s">
        <v>4060</v>
      </c>
      <c r="C682" s="343">
        <v>668</v>
      </c>
      <c r="D682" s="147">
        <v>0</v>
      </c>
      <c r="E682" s="147">
        <v>0</v>
      </c>
      <c r="F682" s="146"/>
    </row>
    <row r="683" spans="1:6" s="8" customFormat="1" x14ac:dyDescent="0.2">
      <c r="A683" s="150">
        <v>63812</v>
      </c>
      <c r="B683" s="161" t="s">
        <v>4061</v>
      </c>
      <c r="C683" s="343">
        <v>669</v>
      </c>
      <c r="D683" s="147">
        <v>0</v>
      </c>
      <c r="E683" s="147">
        <v>0</v>
      </c>
      <c r="F683" s="146"/>
    </row>
    <row r="684" spans="1:6" s="8" customFormat="1" ht="24" x14ac:dyDescent="0.2">
      <c r="A684" s="150" t="s">
        <v>4062</v>
      </c>
      <c r="B684" s="161" t="s">
        <v>168</v>
      </c>
      <c r="C684" s="343">
        <v>670</v>
      </c>
      <c r="D684" s="147">
        <v>0</v>
      </c>
      <c r="E684" s="147">
        <v>0</v>
      </c>
      <c r="F684" s="146"/>
    </row>
    <row r="685" spans="1:6" s="8" customFormat="1" x14ac:dyDescent="0.2">
      <c r="A685" s="150" t="s">
        <v>169</v>
      </c>
      <c r="B685" s="161" t="s">
        <v>170</v>
      </c>
      <c r="C685" s="343">
        <v>671</v>
      </c>
      <c r="D685" s="147">
        <v>0</v>
      </c>
      <c r="E685" s="147">
        <v>0</v>
      </c>
      <c r="F685" s="146"/>
    </row>
    <row r="686" spans="1:6" s="8" customFormat="1" x14ac:dyDescent="0.2">
      <c r="A686" s="150">
        <v>63821</v>
      </c>
      <c r="B686" s="161" t="s">
        <v>171</v>
      </c>
      <c r="C686" s="343">
        <v>672</v>
      </c>
      <c r="D686" s="147">
        <v>0</v>
      </c>
      <c r="E686" s="147">
        <v>0</v>
      </c>
      <c r="F686" s="146"/>
    </row>
    <row r="687" spans="1:6" s="8" customFormat="1" x14ac:dyDescent="0.2">
      <c r="A687" s="150">
        <v>63822</v>
      </c>
      <c r="B687" s="161" t="s">
        <v>172</v>
      </c>
      <c r="C687" s="343">
        <v>673</v>
      </c>
      <c r="D687" s="147">
        <v>0</v>
      </c>
      <c r="E687" s="147">
        <v>0</v>
      </c>
      <c r="F687" s="146"/>
    </row>
    <row r="688" spans="1:6" s="8" customFormat="1" ht="24" x14ac:dyDescent="0.2">
      <c r="A688" s="150" t="s">
        <v>173</v>
      </c>
      <c r="B688" s="161" t="s">
        <v>174</v>
      </c>
      <c r="C688" s="343">
        <v>674</v>
      </c>
      <c r="D688" s="147">
        <v>0</v>
      </c>
      <c r="E688" s="147">
        <v>0</v>
      </c>
      <c r="F688" s="146"/>
    </row>
    <row r="689" spans="1:6" s="8" customFormat="1" x14ac:dyDescent="0.2">
      <c r="A689" s="150" t="s">
        <v>175</v>
      </c>
      <c r="B689" s="161" t="s">
        <v>2213</v>
      </c>
      <c r="C689" s="343">
        <v>675</v>
      </c>
      <c r="D689" s="147">
        <v>0</v>
      </c>
      <c r="E689" s="147">
        <v>0</v>
      </c>
      <c r="F689" s="146"/>
    </row>
    <row r="690" spans="1:6" s="8" customFormat="1" x14ac:dyDescent="0.2">
      <c r="A690" s="143">
        <v>64191</v>
      </c>
      <c r="B690" s="144" t="s">
        <v>1879</v>
      </c>
      <c r="C690" s="343">
        <v>676</v>
      </c>
      <c r="D690" s="147">
        <v>0</v>
      </c>
      <c r="E690" s="147">
        <v>0</v>
      </c>
      <c r="F690" s="146" t="str">
        <f t="shared" ref="F690:F699" si="12">IF(D690&lt;&gt;0,IF(E690/D690&gt;=100,"&gt;&gt;100",E690/D690*100),"-")</f>
        <v>-</v>
      </c>
    </row>
    <row r="691" spans="1:6" s="8" customFormat="1" x14ac:dyDescent="0.2">
      <c r="A691" s="143">
        <v>64371</v>
      </c>
      <c r="B691" s="144" t="s">
        <v>1880</v>
      </c>
      <c r="C691" s="343">
        <v>677</v>
      </c>
      <c r="D691" s="147">
        <v>0</v>
      </c>
      <c r="E691" s="147">
        <v>0</v>
      </c>
      <c r="F691" s="146" t="str">
        <f t="shared" si="12"/>
        <v>-</v>
      </c>
    </row>
    <row r="692" spans="1:6" s="8" customFormat="1" x14ac:dyDescent="0.2">
      <c r="A692" s="143">
        <v>64372</v>
      </c>
      <c r="B692" s="144" t="s">
        <v>1881</v>
      </c>
      <c r="C692" s="343">
        <v>678</v>
      </c>
      <c r="D692" s="147">
        <v>0</v>
      </c>
      <c r="E692" s="147">
        <v>0</v>
      </c>
      <c r="F692" s="146" t="str">
        <f t="shared" si="12"/>
        <v>-</v>
      </c>
    </row>
    <row r="693" spans="1:6" s="8" customFormat="1" x14ac:dyDescent="0.2">
      <c r="A693" s="143">
        <v>64373</v>
      </c>
      <c r="B693" s="144" t="s">
        <v>1882</v>
      </c>
      <c r="C693" s="343">
        <v>679</v>
      </c>
      <c r="D693" s="147">
        <v>0</v>
      </c>
      <c r="E693" s="147">
        <v>0</v>
      </c>
      <c r="F693" s="146" t="str">
        <f t="shared" si="12"/>
        <v>-</v>
      </c>
    </row>
    <row r="694" spans="1:6" s="8" customFormat="1" x14ac:dyDescent="0.2">
      <c r="A694" s="143">
        <v>64374</v>
      </c>
      <c r="B694" s="144" t="s">
        <v>3048</v>
      </c>
      <c r="C694" s="343">
        <v>680</v>
      </c>
      <c r="D694" s="147">
        <v>0</v>
      </c>
      <c r="E694" s="147">
        <v>0</v>
      </c>
      <c r="F694" s="146" t="str">
        <f t="shared" si="12"/>
        <v>-</v>
      </c>
    </row>
    <row r="695" spans="1:6" s="8" customFormat="1" x14ac:dyDescent="0.2">
      <c r="A695" s="143">
        <v>64375</v>
      </c>
      <c r="B695" s="144" t="s">
        <v>2201</v>
      </c>
      <c r="C695" s="343">
        <v>681</v>
      </c>
      <c r="D695" s="147">
        <v>0</v>
      </c>
      <c r="E695" s="147">
        <v>0</v>
      </c>
      <c r="F695" s="146" t="str">
        <f t="shared" si="12"/>
        <v>-</v>
      </c>
    </row>
    <row r="696" spans="1:6" s="8" customFormat="1" ht="24" x14ac:dyDescent="0.2">
      <c r="A696" s="143">
        <v>64376</v>
      </c>
      <c r="B696" s="152" t="s">
        <v>1823</v>
      </c>
      <c r="C696" s="343">
        <v>682</v>
      </c>
      <c r="D696" s="147">
        <v>0</v>
      </c>
      <c r="E696" s="147">
        <v>0</v>
      </c>
      <c r="F696" s="146" t="str">
        <f t="shared" si="12"/>
        <v>-</v>
      </c>
    </row>
    <row r="697" spans="1:6" s="8" customFormat="1" ht="24" x14ac:dyDescent="0.2">
      <c r="A697" s="143">
        <v>64377</v>
      </c>
      <c r="B697" s="144" t="s">
        <v>3478</v>
      </c>
      <c r="C697" s="343">
        <v>683</v>
      </c>
      <c r="D697" s="147">
        <v>0</v>
      </c>
      <c r="E697" s="147">
        <v>0</v>
      </c>
      <c r="F697" s="146" t="str">
        <f t="shared" si="12"/>
        <v>-</v>
      </c>
    </row>
    <row r="698" spans="1:6" s="8" customFormat="1" x14ac:dyDescent="0.2">
      <c r="A698" s="143">
        <v>65264</v>
      </c>
      <c r="B698" s="144" t="s">
        <v>1175</v>
      </c>
      <c r="C698" s="343">
        <v>684</v>
      </c>
      <c r="D698" s="147">
        <v>21100</v>
      </c>
      <c r="E698" s="147">
        <v>9900</v>
      </c>
      <c r="F698" s="146">
        <f t="shared" si="12"/>
        <v>46.919431279620852</v>
      </c>
    </row>
    <row r="699" spans="1:6" s="8" customFormat="1" x14ac:dyDescent="0.2">
      <c r="A699" s="143">
        <v>65265</v>
      </c>
      <c r="B699" s="144" t="s">
        <v>314</v>
      </c>
      <c r="C699" s="343">
        <v>685</v>
      </c>
      <c r="D699" s="147">
        <v>0</v>
      </c>
      <c r="E699" s="147">
        <v>0</v>
      </c>
      <c r="F699" s="146" t="str">
        <f t="shared" si="12"/>
        <v>-</v>
      </c>
    </row>
    <row r="700" spans="1:6" s="8" customFormat="1" x14ac:dyDescent="0.2">
      <c r="A700" s="150" t="s">
        <v>2214</v>
      </c>
      <c r="B700" s="151" t="s">
        <v>2215</v>
      </c>
      <c r="C700" s="343">
        <v>686</v>
      </c>
      <c r="D700" s="147">
        <v>0</v>
      </c>
      <c r="E700" s="147">
        <v>0</v>
      </c>
      <c r="F700" s="146"/>
    </row>
    <row r="701" spans="1:6" s="8" customFormat="1" x14ac:dyDescent="0.2">
      <c r="A701" s="143">
        <v>31214</v>
      </c>
      <c r="B701" s="144" t="s">
        <v>3229</v>
      </c>
      <c r="C701" s="343">
        <v>687</v>
      </c>
      <c r="D701" s="147">
        <v>0</v>
      </c>
      <c r="E701" s="147">
        <v>11963</v>
      </c>
      <c r="F701" s="146" t="str">
        <f>IF(D701&lt;&gt;0,IF(E701/D701&gt;=100,"&gt;&gt;100",E701/D701*100),"-")</f>
        <v>-</v>
      </c>
    </row>
    <row r="702" spans="1:6" s="8" customFormat="1" x14ac:dyDescent="0.2">
      <c r="A702" s="143">
        <v>31215</v>
      </c>
      <c r="B702" s="144" t="s">
        <v>1176</v>
      </c>
      <c r="C702" s="343">
        <v>688</v>
      </c>
      <c r="D702" s="147">
        <v>7363</v>
      </c>
      <c r="E702" s="147">
        <v>0</v>
      </c>
      <c r="F702" s="146">
        <f>IF(D702&lt;&gt;0,IF(E702/D702&gt;=100,"&gt;&gt;100",E702/D702*100),"-")</f>
        <v>0</v>
      </c>
    </row>
    <row r="703" spans="1:6" s="8" customFormat="1" x14ac:dyDescent="0.2">
      <c r="A703" s="143">
        <v>32121</v>
      </c>
      <c r="B703" s="144" t="s">
        <v>3230</v>
      </c>
      <c r="C703" s="343">
        <v>689</v>
      </c>
      <c r="D703" s="147">
        <v>33369</v>
      </c>
      <c r="E703" s="147">
        <v>41853</v>
      </c>
      <c r="F703" s="146">
        <f>IF(D703&lt;&gt;0,IF(E703/D703&gt;=100,"&gt;&gt;100",E703/D703*100),"-")</f>
        <v>125.42479546884833</v>
      </c>
    </row>
    <row r="704" spans="1:6" s="8" customFormat="1" x14ac:dyDescent="0.2">
      <c r="A704" s="150" t="s">
        <v>2216</v>
      </c>
      <c r="B704" s="151" t="s">
        <v>2217</v>
      </c>
      <c r="C704" s="343">
        <v>690</v>
      </c>
      <c r="D704" s="147">
        <v>0</v>
      </c>
      <c r="E704" s="147">
        <v>0</v>
      </c>
      <c r="F704" s="146"/>
    </row>
    <row r="705" spans="1:6" s="8" customFormat="1" x14ac:dyDescent="0.2">
      <c r="A705" s="143" t="s">
        <v>1177</v>
      </c>
      <c r="B705" s="144" t="s">
        <v>84</v>
      </c>
      <c r="C705" s="343">
        <v>691</v>
      </c>
      <c r="D705" s="147">
        <v>14396</v>
      </c>
      <c r="E705" s="147">
        <v>8520</v>
      </c>
      <c r="F705" s="146">
        <f>IF(D705&lt;&gt;0,IF(E705/D705&gt;=100,"&gt;&gt;100",E705/D705*100),"-")</f>
        <v>59.183106418449569</v>
      </c>
    </row>
    <row r="706" spans="1:6" s="8" customFormat="1" x14ac:dyDescent="0.2">
      <c r="A706" s="143" t="s">
        <v>3231</v>
      </c>
      <c r="B706" s="144" t="s">
        <v>3232</v>
      </c>
      <c r="C706" s="343">
        <v>692</v>
      </c>
      <c r="D706" s="147">
        <v>0</v>
      </c>
      <c r="E706" s="147">
        <v>5535</v>
      </c>
      <c r="F706" s="146" t="str">
        <f>IF(D706&lt;&gt;0,IF(E706/D706&gt;=100,"&gt;&gt;100",E706/D706*100),"-")</f>
        <v>-</v>
      </c>
    </row>
    <row r="707" spans="1:6" s="8" customFormat="1" x14ac:dyDescent="0.2">
      <c r="A707" s="143" t="s">
        <v>3233</v>
      </c>
      <c r="B707" s="144" t="s">
        <v>3234</v>
      </c>
      <c r="C707" s="343">
        <v>693</v>
      </c>
      <c r="D707" s="147">
        <v>0</v>
      </c>
      <c r="E707" s="147">
        <v>0</v>
      </c>
      <c r="F707" s="146" t="str">
        <f>IF(D707&lt;&gt;0,IF(E707/D707&gt;=100,"&gt;&gt;100",E707/D707*100),"-")</f>
        <v>-</v>
      </c>
    </row>
    <row r="708" spans="1:6" s="8" customFormat="1" x14ac:dyDescent="0.2">
      <c r="A708" s="143" t="s">
        <v>85</v>
      </c>
      <c r="B708" s="144" t="s">
        <v>2012</v>
      </c>
      <c r="C708" s="343">
        <v>694</v>
      </c>
      <c r="D708" s="147">
        <v>0</v>
      </c>
      <c r="E708" s="147">
        <v>0</v>
      </c>
      <c r="F708" s="146" t="str">
        <f>IF(D708&lt;&gt;0,IF(E708/D708&gt;=100,"&gt;&gt;100",E708/D708*100),"-")</f>
        <v>-</v>
      </c>
    </row>
    <row r="709" spans="1:6" s="8" customFormat="1" x14ac:dyDescent="0.2">
      <c r="A709" s="150" t="s">
        <v>2218</v>
      </c>
      <c r="B709" s="151" t="s">
        <v>2219</v>
      </c>
      <c r="C709" s="343">
        <v>695</v>
      </c>
      <c r="D709" s="147">
        <v>0</v>
      </c>
      <c r="E709" s="147">
        <v>0</v>
      </c>
      <c r="F709" s="146"/>
    </row>
    <row r="710" spans="1:6" s="8" customFormat="1" x14ac:dyDescent="0.2">
      <c r="A710" s="143">
        <v>32911</v>
      </c>
      <c r="B710" s="144" t="s">
        <v>3299</v>
      </c>
      <c r="C710" s="343">
        <v>696</v>
      </c>
      <c r="D710" s="147">
        <v>2762</v>
      </c>
      <c r="E710" s="147">
        <v>5525</v>
      </c>
      <c r="F710" s="146">
        <f t="shared" ref="F710:F773" si="13">IF(D710&lt;&gt;0,IF(E710/D710&gt;=100,"&gt;&gt;100",E710/D710*100),"-")</f>
        <v>200.03620564808111</v>
      </c>
    </row>
    <row r="711" spans="1:6" s="8" customFormat="1" x14ac:dyDescent="0.2">
      <c r="A711" s="143" t="s">
        <v>2013</v>
      </c>
      <c r="B711" s="144" t="s">
        <v>2014</v>
      </c>
      <c r="C711" s="343">
        <v>697</v>
      </c>
      <c r="D711" s="147">
        <v>0</v>
      </c>
      <c r="E711" s="147">
        <v>0</v>
      </c>
      <c r="F711" s="146" t="str">
        <f t="shared" si="13"/>
        <v>-</v>
      </c>
    </row>
    <row r="712" spans="1:6" s="8" customFormat="1" x14ac:dyDescent="0.2">
      <c r="A712" s="143">
        <v>34111</v>
      </c>
      <c r="B712" s="144" t="s">
        <v>3235</v>
      </c>
      <c r="C712" s="343">
        <v>698</v>
      </c>
      <c r="D712" s="147">
        <v>0</v>
      </c>
      <c r="E712" s="147">
        <v>0</v>
      </c>
      <c r="F712" s="146" t="str">
        <f t="shared" si="13"/>
        <v>-</v>
      </c>
    </row>
    <row r="713" spans="1:6" s="8" customFormat="1" x14ac:dyDescent="0.2">
      <c r="A713" s="143">
        <v>34112</v>
      </c>
      <c r="B713" s="144" t="s">
        <v>2563</v>
      </c>
      <c r="C713" s="343">
        <v>699</v>
      </c>
      <c r="D713" s="147">
        <v>0</v>
      </c>
      <c r="E713" s="147">
        <v>0</v>
      </c>
      <c r="F713" s="146" t="str">
        <f t="shared" si="13"/>
        <v>-</v>
      </c>
    </row>
    <row r="714" spans="1:6" s="8" customFormat="1" x14ac:dyDescent="0.2">
      <c r="A714" s="143">
        <v>34121</v>
      </c>
      <c r="B714" s="144" t="s">
        <v>3994</v>
      </c>
      <c r="C714" s="343">
        <v>700</v>
      </c>
      <c r="D714" s="147">
        <v>0</v>
      </c>
      <c r="E714" s="147">
        <v>0</v>
      </c>
      <c r="F714" s="146" t="str">
        <f t="shared" si="13"/>
        <v>-</v>
      </c>
    </row>
    <row r="715" spans="1:6" s="8" customFormat="1" x14ac:dyDescent="0.2">
      <c r="A715" s="143">
        <v>34122</v>
      </c>
      <c r="B715" s="144" t="s">
        <v>3995</v>
      </c>
      <c r="C715" s="343">
        <v>701</v>
      </c>
      <c r="D715" s="147">
        <v>0</v>
      </c>
      <c r="E715" s="147">
        <v>0</v>
      </c>
      <c r="F715" s="146" t="str">
        <f t="shared" si="13"/>
        <v>-</v>
      </c>
    </row>
    <row r="716" spans="1:6" s="8" customFormat="1" x14ac:dyDescent="0.2">
      <c r="A716" s="143">
        <v>34131</v>
      </c>
      <c r="B716" s="144" t="s">
        <v>3996</v>
      </c>
      <c r="C716" s="343">
        <v>702</v>
      </c>
      <c r="D716" s="147">
        <v>0</v>
      </c>
      <c r="E716" s="147">
        <v>0</v>
      </c>
      <c r="F716" s="146" t="str">
        <f t="shared" si="13"/>
        <v>-</v>
      </c>
    </row>
    <row r="717" spans="1:6" s="8" customFormat="1" x14ac:dyDescent="0.2">
      <c r="A717" s="143">
        <v>34132</v>
      </c>
      <c r="B717" s="144" t="s">
        <v>3997</v>
      </c>
      <c r="C717" s="343">
        <v>703</v>
      </c>
      <c r="D717" s="147">
        <v>0</v>
      </c>
      <c r="E717" s="147">
        <v>0</v>
      </c>
      <c r="F717" s="146" t="str">
        <f t="shared" si="13"/>
        <v>-</v>
      </c>
    </row>
    <row r="718" spans="1:6" s="8" customFormat="1" x14ac:dyDescent="0.2">
      <c r="A718" s="143">
        <v>34191</v>
      </c>
      <c r="B718" s="144" t="s">
        <v>3998</v>
      </c>
      <c r="C718" s="343">
        <v>704</v>
      </c>
      <c r="D718" s="147">
        <v>0</v>
      </c>
      <c r="E718" s="147">
        <v>0</v>
      </c>
      <c r="F718" s="146" t="str">
        <f t="shared" si="13"/>
        <v>-</v>
      </c>
    </row>
    <row r="719" spans="1:6" s="8" customFormat="1" x14ac:dyDescent="0.2">
      <c r="A719" s="143">
        <v>34192</v>
      </c>
      <c r="B719" s="144" t="s">
        <v>3999</v>
      </c>
      <c r="C719" s="343">
        <v>705</v>
      </c>
      <c r="D719" s="147">
        <v>0</v>
      </c>
      <c r="E719" s="147">
        <v>0</v>
      </c>
      <c r="F719" s="146" t="str">
        <f t="shared" si="13"/>
        <v>-</v>
      </c>
    </row>
    <row r="720" spans="1:6" s="8" customFormat="1" x14ac:dyDescent="0.2">
      <c r="A720" s="143">
        <v>34213</v>
      </c>
      <c r="B720" s="144" t="s">
        <v>2934</v>
      </c>
      <c r="C720" s="343">
        <v>706</v>
      </c>
      <c r="D720" s="147">
        <v>0</v>
      </c>
      <c r="E720" s="147">
        <v>0</v>
      </c>
      <c r="F720" s="146" t="str">
        <f t="shared" si="13"/>
        <v>-</v>
      </c>
    </row>
    <row r="721" spans="1:6" s="8" customFormat="1" x14ac:dyDescent="0.2">
      <c r="A721" s="143">
        <v>34214</v>
      </c>
      <c r="B721" s="144" t="s">
        <v>2015</v>
      </c>
      <c r="C721" s="343">
        <v>707</v>
      </c>
      <c r="D721" s="147">
        <v>0</v>
      </c>
      <c r="E721" s="147">
        <v>0</v>
      </c>
      <c r="F721" s="146" t="str">
        <f t="shared" si="13"/>
        <v>-</v>
      </c>
    </row>
    <row r="722" spans="1:6" s="8" customFormat="1" x14ac:dyDescent="0.2">
      <c r="A722" s="143">
        <v>34215</v>
      </c>
      <c r="B722" s="144" t="s">
        <v>2016</v>
      </c>
      <c r="C722" s="343">
        <v>708</v>
      </c>
      <c r="D722" s="147">
        <v>0</v>
      </c>
      <c r="E722" s="147">
        <v>0</v>
      </c>
      <c r="F722" s="146" t="str">
        <f t="shared" si="13"/>
        <v>-</v>
      </c>
    </row>
    <row r="723" spans="1:6" s="8" customFormat="1" x14ac:dyDescent="0.2">
      <c r="A723" s="143">
        <v>34216</v>
      </c>
      <c r="B723" s="144" t="s">
        <v>2017</v>
      </c>
      <c r="C723" s="343">
        <v>709</v>
      </c>
      <c r="D723" s="147">
        <v>0</v>
      </c>
      <c r="E723" s="147">
        <v>0</v>
      </c>
      <c r="F723" s="146" t="str">
        <f t="shared" si="13"/>
        <v>-</v>
      </c>
    </row>
    <row r="724" spans="1:6" s="8" customFormat="1" x14ac:dyDescent="0.2">
      <c r="A724" s="143">
        <v>34222</v>
      </c>
      <c r="B724" s="144" t="s">
        <v>1455</v>
      </c>
      <c r="C724" s="343">
        <v>710</v>
      </c>
      <c r="D724" s="147">
        <v>0</v>
      </c>
      <c r="E724" s="147">
        <v>0</v>
      </c>
      <c r="F724" s="146" t="str">
        <f t="shared" si="13"/>
        <v>-</v>
      </c>
    </row>
    <row r="725" spans="1:6" s="8" customFormat="1" x14ac:dyDescent="0.2">
      <c r="A725" s="143">
        <v>34223</v>
      </c>
      <c r="B725" s="144" t="s">
        <v>1456</v>
      </c>
      <c r="C725" s="343">
        <v>711</v>
      </c>
      <c r="D725" s="147">
        <v>0</v>
      </c>
      <c r="E725" s="147">
        <v>0</v>
      </c>
      <c r="F725" s="146" t="str">
        <f t="shared" si="13"/>
        <v>-</v>
      </c>
    </row>
    <row r="726" spans="1:6" s="8" customFormat="1" x14ac:dyDescent="0.2">
      <c r="A726" s="143">
        <v>34224</v>
      </c>
      <c r="B726" s="144" t="s">
        <v>2791</v>
      </c>
      <c r="C726" s="343">
        <v>712</v>
      </c>
      <c r="D726" s="147">
        <v>0</v>
      </c>
      <c r="E726" s="147">
        <v>0</v>
      </c>
      <c r="F726" s="146" t="str">
        <f t="shared" si="13"/>
        <v>-</v>
      </c>
    </row>
    <row r="727" spans="1:6" s="8" customFormat="1" x14ac:dyDescent="0.2">
      <c r="A727" s="143">
        <v>34233</v>
      </c>
      <c r="B727" s="144" t="s">
        <v>2792</v>
      </c>
      <c r="C727" s="343">
        <v>713</v>
      </c>
      <c r="D727" s="147">
        <v>0</v>
      </c>
      <c r="E727" s="147">
        <v>0</v>
      </c>
      <c r="F727" s="146" t="str">
        <f t="shared" si="13"/>
        <v>-</v>
      </c>
    </row>
    <row r="728" spans="1:6" s="8" customFormat="1" x14ac:dyDescent="0.2">
      <c r="A728" s="143">
        <v>34234</v>
      </c>
      <c r="B728" s="149" t="s">
        <v>2793</v>
      </c>
      <c r="C728" s="343">
        <v>714</v>
      </c>
      <c r="D728" s="147">
        <v>0</v>
      </c>
      <c r="E728" s="147">
        <v>0</v>
      </c>
      <c r="F728" s="146" t="str">
        <f t="shared" si="13"/>
        <v>-</v>
      </c>
    </row>
    <row r="729" spans="1:6" s="8" customFormat="1" ht="24" x14ac:dyDescent="0.2">
      <c r="A729" s="143">
        <v>34235</v>
      </c>
      <c r="B729" s="152" t="s">
        <v>2794</v>
      </c>
      <c r="C729" s="343">
        <v>715</v>
      </c>
      <c r="D729" s="147">
        <v>0</v>
      </c>
      <c r="E729" s="147">
        <v>0</v>
      </c>
      <c r="F729" s="146" t="str">
        <f t="shared" si="13"/>
        <v>-</v>
      </c>
    </row>
    <row r="730" spans="1:6" s="8" customFormat="1" x14ac:dyDescent="0.2">
      <c r="A730" s="143">
        <v>34236</v>
      </c>
      <c r="B730" s="144" t="s">
        <v>1457</v>
      </c>
      <c r="C730" s="343">
        <v>716</v>
      </c>
      <c r="D730" s="147">
        <v>0</v>
      </c>
      <c r="E730" s="147">
        <v>0</v>
      </c>
      <c r="F730" s="146" t="str">
        <f t="shared" si="13"/>
        <v>-</v>
      </c>
    </row>
    <row r="731" spans="1:6" s="8" customFormat="1" x14ac:dyDescent="0.2">
      <c r="A731" s="143">
        <v>34237</v>
      </c>
      <c r="B731" s="144" t="s">
        <v>1458</v>
      </c>
      <c r="C731" s="343">
        <v>717</v>
      </c>
      <c r="D731" s="147">
        <v>0</v>
      </c>
      <c r="E731" s="147">
        <v>0</v>
      </c>
      <c r="F731" s="146" t="str">
        <f t="shared" si="13"/>
        <v>-</v>
      </c>
    </row>
    <row r="732" spans="1:6" s="8" customFormat="1" x14ac:dyDescent="0.2">
      <c r="A732" s="143">
        <v>34238</v>
      </c>
      <c r="B732" s="144" t="s">
        <v>1459</v>
      </c>
      <c r="C732" s="343">
        <v>718</v>
      </c>
      <c r="D732" s="147">
        <v>0</v>
      </c>
      <c r="E732" s="147">
        <v>0</v>
      </c>
      <c r="F732" s="146" t="str">
        <f t="shared" si="13"/>
        <v>-</v>
      </c>
    </row>
    <row r="733" spans="1:6" s="8" customFormat="1" x14ac:dyDescent="0.2">
      <c r="A733" s="143">
        <v>34273</v>
      </c>
      <c r="B733" s="144" t="s">
        <v>487</v>
      </c>
      <c r="C733" s="343">
        <v>719</v>
      </c>
      <c r="D733" s="147">
        <v>0</v>
      </c>
      <c r="E733" s="147">
        <v>0</v>
      </c>
      <c r="F733" s="146" t="str">
        <f t="shared" si="13"/>
        <v>-</v>
      </c>
    </row>
    <row r="734" spans="1:6" s="8" customFormat="1" x14ac:dyDescent="0.2">
      <c r="A734" s="143">
        <v>34274</v>
      </c>
      <c r="B734" s="144" t="s">
        <v>488</v>
      </c>
      <c r="C734" s="343">
        <v>720</v>
      </c>
      <c r="D734" s="147">
        <v>0</v>
      </c>
      <c r="E734" s="147">
        <v>0</v>
      </c>
      <c r="F734" s="146" t="str">
        <f t="shared" si="13"/>
        <v>-</v>
      </c>
    </row>
    <row r="735" spans="1:6" s="8" customFormat="1" x14ac:dyDescent="0.2">
      <c r="A735" s="143">
        <v>34275</v>
      </c>
      <c r="B735" s="144" t="s">
        <v>18</v>
      </c>
      <c r="C735" s="343">
        <v>721</v>
      </c>
      <c r="D735" s="147">
        <v>0</v>
      </c>
      <c r="E735" s="147">
        <v>0</v>
      </c>
      <c r="F735" s="146" t="str">
        <f t="shared" si="13"/>
        <v>-</v>
      </c>
    </row>
    <row r="736" spans="1:6" s="8" customFormat="1" x14ac:dyDescent="0.2">
      <c r="A736" s="143">
        <v>34281</v>
      </c>
      <c r="B736" s="144" t="s">
        <v>19</v>
      </c>
      <c r="C736" s="343">
        <v>722</v>
      </c>
      <c r="D736" s="147">
        <v>0</v>
      </c>
      <c r="E736" s="147">
        <v>0</v>
      </c>
      <c r="F736" s="146" t="str">
        <f t="shared" si="13"/>
        <v>-</v>
      </c>
    </row>
    <row r="737" spans="1:6" s="8" customFormat="1" x14ac:dyDescent="0.2">
      <c r="A737" s="143">
        <v>34282</v>
      </c>
      <c r="B737" s="144" t="s">
        <v>4251</v>
      </c>
      <c r="C737" s="343">
        <v>723</v>
      </c>
      <c r="D737" s="147">
        <v>0</v>
      </c>
      <c r="E737" s="147">
        <v>0</v>
      </c>
      <c r="F737" s="146" t="str">
        <f t="shared" si="13"/>
        <v>-</v>
      </c>
    </row>
    <row r="738" spans="1:6" s="8" customFormat="1" x14ac:dyDescent="0.2">
      <c r="A738" s="143">
        <v>34283</v>
      </c>
      <c r="B738" s="144" t="s">
        <v>4252</v>
      </c>
      <c r="C738" s="343">
        <v>724</v>
      </c>
      <c r="D738" s="147">
        <v>0</v>
      </c>
      <c r="E738" s="147">
        <v>0</v>
      </c>
      <c r="F738" s="146" t="str">
        <f t="shared" si="13"/>
        <v>-</v>
      </c>
    </row>
    <row r="739" spans="1:6" s="8" customFormat="1" x14ac:dyDescent="0.2">
      <c r="A739" s="143">
        <v>34284</v>
      </c>
      <c r="B739" s="144" t="s">
        <v>4253</v>
      </c>
      <c r="C739" s="343">
        <v>725</v>
      </c>
      <c r="D739" s="147">
        <v>0</v>
      </c>
      <c r="E739" s="147">
        <v>0</v>
      </c>
      <c r="F739" s="146" t="str">
        <f t="shared" si="13"/>
        <v>-</v>
      </c>
    </row>
    <row r="740" spans="1:6" s="8" customFormat="1" x14ac:dyDescent="0.2">
      <c r="A740" s="143">
        <v>34285</v>
      </c>
      <c r="B740" s="144" t="s">
        <v>1822</v>
      </c>
      <c r="C740" s="343">
        <v>726</v>
      </c>
      <c r="D740" s="147">
        <v>0</v>
      </c>
      <c r="E740" s="147">
        <v>0</v>
      </c>
      <c r="F740" s="146" t="str">
        <f t="shared" si="13"/>
        <v>-</v>
      </c>
    </row>
    <row r="741" spans="1:6" s="8" customFormat="1" x14ac:dyDescent="0.2">
      <c r="A741" s="143">
        <v>34286</v>
      </c>
      <c r="B741" s="149" t="s">
        <v>3785</v>
      </c>
      <c r="C741" s="343">
        <v>727</v>
      </c>
      <c r="D741" s="147">
        <v>0</v>
      </c>
      <c r="E741" s="147">
        <v>0</v>
      </c>
      <c r="F741" s="146" t="str">
        <f t="shared" si="13"/>
        <v>-</v>
      </c>
    </row>
    <row r="742" spans="1:6" s="8" customFormat="1" ht="24" x14ac:dyDescent="0.2">
      <c r="A742" s="143">
        <v>34287</v>
      </c>
      <c r="B742" s="144" t="s">
        <v>3786</v>
      </c>
      <c r="C742" s="343">
        <v>728</v>
      </c>
      <c r="D742" s="147">
        <v>0</v>
      </c>
      <c r="E742" s="147">
        <v>0</v>
      </c>
      <c r="F742" s="146" t="str">
        <f t="shared" si="13"/>
        <v>-</v>
      </c>
    </row>
    <row r="743" spans="1:6" s="8" customFormat="1" x14ac:dyDescent="0.2">
      <c r="A743" s="143">
        <v>34341</v>
      </c>
      <c r="B743" s="144" t="s">
        <v>3787</v>
      </c>
      <c r="C743" s="343">
        <v>729</v>
      </c>
      <c r="D743" s="147">
        <v>0</v>
      </c>
      <c r="E743" s="147">
        <v>0</v>
      </c>
      <c r="F743" s="146" t="str">
        <f t="shared" si="13"/>
        <v>-</v>
      </c>
    </row>
    <row r="744" spans="1:6" s="8" customFormat="1" x14ac:dyDescent="0.2">
      <c r="A744" s="143">
        <v>35231</v>
      </c>
      <c r="B744" s="144" t="s">
        <v>4152</v>
      </c>
      <c r="C744" s="343">
        <v>730</v>
      </c>
      <c r="D744" s="147">
        <v>0</v>
      </c>
      <c r="E744" s="147">
        <v>0</v>
      </c>
      <c r="F744" s="146" t="str">
        <f t="shared" si="13"/>
        <v>-</v>
      </c>
    </row>
    <row r="745" spans="1:6" s="8" customFormat="1" x14ac:dyDescent="0.2">
      <c r="A745" s="143">
        <v>35232</v>
      </c>
      <c r="B745" s="144" t="s">
        <v>4153</v>
      </c>
      <c r="C745" s="343">
        <v>731</v>
      </c>
      <c r="D745" s="147">
        <v>0</v>
      </c>
      <c r="E745" s="147">
        <v>0</v>
      </c>
      <c r="F745" s="146" t="str">
        <f t="shared" si="13"/>
        <v>-</v>
      </c>
    </row>
    <row r="746" spans="1:6" s="8" customFormat="1" x14ac:dyDescent="0.2">
      <c r="A746" s="143">
        <v>36313</v>
      </c>
      <c r="B746" s="144" t="s">
        <v>3788</v>
      </c>
      <c r="C746" s="343">
        <v>732</v>
      </c>
      <c r="D746" s="147">
        <v>0</v>
      </c>
      <c r="E746" s="147">
        <v>0</v>
      </c>
      <c r="F746" s="146" t="str">
        <f t="shared" si="13"/>
        <v>-</v>
      </c>
    </row>
    <row r="747" spans="1:6" s="8" customFormat="1" x14ac:dyDescent="0.2">
      <c r="A747" s="143">
        <v>36314</v>
      </c>
      <c r="B747" s="144" t="s">
        <v>1340</v>
      </c>
      <c r="C747" s="343">
        <v>733</v>
      </c>
      <c r="D747" s="147">
        <v>0</v>
      </c>
      <c r="E747" s="147">
        <v>0</v>
      </c>
      <c r="F747" s="146" t="str">
        <f t="shared" si="13"/>
        <v>-</v>
      </c>
    </row>
    <row r="748" spans="1:6" s="8" customFormat="1" x14ac:dyDescent="0.2">
      <c r="A748" s="143">
        <v>36315</v>
      </c>
      <c r="B748" s="144" t="s">
        <v>4073</v>
      </c>
      <c r="C748" s="343">
        <v>734</v>
      </c>
      <c r="D748" s="147">
        <v>0</v>
      </c>
      <c r="E748" s="147">
        <v>0</v>
      </c>
      <c r="F748" s="146" t="str">
        <f t="shared" si="13"/>
        <v>-</v>
      </c>
    </row>
    <row r="749" spans="1:6" s="8" customFormat="1" x14ac:dyDescent="0.2">
      <c r="A749" s="143">
        <v>36316</v>
      </c>
      <c r="B749" s="144" t="s">
        <v>4074</v>
      </c>
      <c r="C749" s="343">
        <v>735</v>
      </c>
      <c r="D749" s="147">
        <v>0</v>
      </c>
      <c r="E749" s="147">
        <v>0</v>
      </c>
      <c r="F749" s="146" t="str">
        <f t="shared" si="13"/>
        <v>-</v>
      </c>
    </row>
    <row r="750" spans="1:6" s="8" customFormat="1" x14ac:dyDescent="0.2">
      <c r="A750" s="143">
        <v>36317</v>
      </c>
      <c r="B750" s="144" t="s">
        <v>4075</v>
      </c>
      <c r="C750" s="343">
        <v>736</v>
      </c>
      <c r="D750" s="147">
        <v>0</v>
      </c>
      <c r="E750" s="147">
        <v>0</v>
      </c>
      <c r="F750" s="146" t="str">
        <f t="shared" si="13"/>
        <v>-</v>
      </c>
    </row>
    <row r="751" spans="1:6" s="8" customFormat="1" x14ac:dyDescent="0.2">
      <c r="A751" s="143">
        <v>36318</v>
      </c>
      <c r="B751" s="144" t="s">
        <v>1785</v>
      </c>
      <c r="C751" s="343">
        <v>737</v>
      </c>
      <c r="D751" s="147">
        <v>0</v>
      </c>
      <c r="E751" s="147">
        <v>0</v>
      </c>
      <c r="F751" s="146" t="str">
        <f t="shared" si="13"/>
        <v>-</v>
      </c>
    </row>
    <row r="752" spans="1:6" s="8" customFormat="1" x14ac:dyDescent="0.2">
      <c r="A752" s="143">
        <v>36319</v>
      </c>
      <c r="B752" s="149" t="s">
        <v>2202</v>
      </c>
      <c r="C752" s="343">
        <v>738</v>
      </c>
      <c r="D752" s="147">
        <v>0</v>
      </c>
      <c r="E752" s="147">
        <v>0</v>
      </c>
      <c r="F752" s="146" t="str">
        <f t="shared" si="13"/>
        <v>-</v>
      </c>
    </row>
    <row r="753" spans="1:6" s="8" customFormat="1" x14ac:dyDescent="0.2">
      <c r="A753" s="143">
        <v>36323</v>
      </c>
      <c r="B753" s="144" t="s">
        <v>2803</v>
      </c>
      <c r="C753" s="343">
        <v>739</v>
      </c>
      <c r="D753" s="147">
        <v>0</v>
      </c>
      <c r="E753" s="147">
        <v>0</v>
      </c>
      <c r="F753" s="146" t="str">
        <f t="shared" si="13"/>
        <v>-</v>
      </c>
    </row>
    <row r="754" spans="1:6" s="8" customFormat="1" x14ac:dyDescent="0.2">
      <c r="A754" s="143">
        <v>36324</v>
      </c>
      <c r="B754" s="144" t="s">
        <v>2804</v>
      </c>
      <c r="C754" s="343">
        <v>740</v>
      </c>
      <c r="D754" s="147">
        <v>0</v>
      </c>
      <c r="E754" s="147">
        <v>0</v>
      </c>
      <c r="F754" s="146" t="str">
        <f t="shared" si="13"/>
        <v>-</v>
      </c>
    </row>
    <row r="755" spans="1:6" s="8" customFormat="1" x14ac:dyDescent="0.2">
      <c r="A755" s="143">
        <v>36325</v>
      </c>
      <c r="B755" s="144" t="s">
        <v>2805</v>
      </c>
      <c r="C755" s="343">
        <v>741</v>
      </c>
      <c r="D755" s="147">
        <v>0</v>
      </c>
      <c r="E755" s="147">
        <v>0</v>
      </c>
      <c r="F755" s="146" t="str">
        <f t="shared" si="13"/>
        <v>-</v>
      </c>
    </row>
    <row r="756" spans="1:6" s="8" customFormat="1" x14ac:dyDescent="0.2">
      <c r="A756" s="143">
        <v>36326</v>
      </c>
      <c r="B756" s="144" t="s">
        <v>2806</v>
      </c>
      <c r="C756" s="343">
        <v>742</v>
      </c>
      <c r="D756" s="147">
        <v>0</v>
      </c>
      <c r="E756" s="147">
        <v>0</v>
      </c>
      <c r="F756" s="146" t="str">
        <f t="shared" si="13"/>
        <v>-</v>
      </c>
    </row>
    <row r="757" spans="1:6" s="8" customFormat="1" x14ac:dyDescent="0.2">
      <c r="A757" s="143">
        <v>36327</v>
      </c>
      <c r="B757" s="144" t="s">
        <v>2807</v>
      </c>
      <c r="C757" s="343">
        <v>743</v>
      </c>
      <c r="D757" s="147">
        <v>0</v>
      </c>
      <c r="E757" s="147">
        <v>0</v>
      </c>
      <c r="F757" s="146" t="str">
        <f t="shared" si="13"/>
        <v>-</v>
      </c>
    </row>
    <row r="758" spans="1:6" s="8" customFormat="1" x14ac:dyDescent="0.2">
      <c r="A758" s="143">
        <v>36328</v>
      </c>
      <c r="B758" s="144" t="s">
        <v>2808</v>
      </c>
      <c r="C758" s="343">
        <v>744</v>
      </c>
      <c r="D758" s="147">
        <v>0</v>
      </c>
      <c r="E758" s="147">
        <v>0</v>
      </c>
      <c r="F758" s="146" t="str">
        <f t="shared" si="13"/>
        <v>-</v>
      </c>
    </row>
    <row r="759" spans="1:6" s="8" customFormat="1" ht="24" x14ac:dyDescent="0.2">
      <c r="A759" s="143">
        <v>36329</v>
      </c>
      <c r="B759" s="152" t="s">
        <v>1204</v>
      </c>
      <c r="C759" s="343">
        <v>745</v>
      </c>
      <c r="D759" s="147">
        <v>0</v>
      </c>
      <c r="E759" s="147">
        <v>0</v>
      </c>
      <c r="F759" s="146" t="str">
        <f t="shared" si="13"/>
        <v>-</v>
      </c>
    </row>
    <row r="760" spans="1:6" s="8" customFormat="1" ht="24" x14ac:dyDescent="0.2">
      <c r="A760" s="143" t="s">
        <v>3300</v>
      </c>
      <c r="B760" s="144" t="s">
        <v>1205</v>
      </c>
      <c r="C760" s="343">
        <v>746</v>
      </c>
      <c r="D760" s="147">
        <v>0</v>
      </c>
      <c r="E760" s="147">
        <v>0</v>
      </c>
      <c r="F760" s="146" t="str">
        <f t="shared" si="13"/>
        <v>-</v>
      </c>
    </row>
    <row r="761" spans="1:6" s="8" customFormat="1" ht="24" x14ac:dyDescent="0.2">
      <c r="A761" s="143" t="s">
        <v>3301</v>
      </c>
      <c r="B761" s="144" t="s">
        <v>3302</v>
      </c>
      <c r="C761" s="343">
        <v>747</v>
      </c>
      <c r="D761" s="147">
        <v>0</v>
      </c>
      <c r="E761" s="147">
        <v>0</v>
      </c>
      <c r="F761" s="146" t="str">
        <f t="shared" si="13"/>
        <v>-</v>
      </c>
    </row>
    <row r="762" spans="1:6" s="8" customFormat="1" ht="24" x14ac:dyDescent="0.2">
      <c r="A762" s="143" t="s">
        <v>3303</v>
      </c>
      <c r="B762" s="144" t="s">
        <v>3304</v>
      </c>
      <c r="C762" s="343">
        <v>748</v>
      </c>
      <c r="D762" s="147">
        <v>0</v>
      </c>
      <c r="E762" s="147">
        <v>0</v>
      </c>
      <c r="F762" s="146" t="str">
        <f t="shared" si="13"/>
        <v>-</v>
      </c>
    </row>
    <row r="763" spans="1:6" s="8" customFormat="1" ht="24" x14ac:dyDescent="0.2">
      <c r="A763" s="143" t="s">
        <v>3305</v>
      </c>
      <c r="B763" s="144" t="s">
        <v>3306</v>
      </c>
      <c r="C763" s="343">
        <v>749</v>
      </c>
      <c r="D763" s="147">
        <v>0</v>
      </c>
      <c r="E763" s="147">
        <v>0</v>
      </c>
      <c r="F763" s="146" t="str">
        <f t="shared" si="13"/>
        <v>-</v>
      </c>
    </row>
    <row r="764" spans="1:6" s="8" customFormat="1" x14ac:dyDescent="0.2">
      <c r="A764" s="143" t="s">
        <v>3307</v>
      </c>
      <c r="B764" s="144" t="s">
        <v>3308</v>
      </c>
      <c r="C764" s="343">
        <v>750</v>
      </c>
      <c r="D764" s="147">
        <v>0</v>
      </c>
      <c r="E764" s="147">
        <v>0</v>
      </c>
      <c r="F764" s="146" t="str">
        <f t="shared" si="13"/>
        <v>-</v>
      </c>
    </row>
    <row r="765" spans="1:6" s="8" customFormat="1" x14ac:dyDescent="0.2">
      <c r="A765" s="143" t="s">
        <v>3309</v>
      </c>
      <c r="B765" s="144" t="s">
        <v>3310</v>
      </c>
      <c r="C765" s="343">
        <v>751</v>
      </c>
      <c r="D765" s="147">
        <v>0</v>
      </c>
      <c r="E765" s="147">
        <v>0</v>
      </c>
      <c r="F765" s="146" t="str">
        <f t="shared" si="13"/>
        <v>-</v>
      </c>
    </row>
    <row r="766" spans="1:6" s="8" customFormat="1" x14ac:dyDescent="0.2">
      <c r="A766" s="143" t="s">
        <v>3311</v>
      </c>
      <c r="B766" s="144" t="s">
        <v>3312</v>
      </c>
      <c r="C766" s="343">
        <v>752</v>
      </c>
      <c r="D766" s="147">
        <v>0</v>
      </c>
      <c r="E766" s="147">
        <v>0</v>
      </c>
      <c r="F766" s="146" t="str">
        <f t="shared" si="13"/>
        <v>-</v>
      </c>
    </row>
    <row r="767" spans="1:6" s="8" customFormat="1" ht="24" x14ac:dyDescent="0.2">
      <c r="A767" s="143" t="s">
        <v>3313</v>
      </c>
      <c r="B767" s="144" t="s">
        <v>3929</v>
      </c>
      <c r="C767" s="343">
        <v>753</v>
      </c>
      <c r="D767" s="147">
        <v>0</v>
      </c>
      <c r="E767" s="147">
        <v>0</v>
      </c>
      <c r="F767" s="146" t="str">
        <f t="shared" si="13"/>
        <v>-</v>
      </c>
    </row>
    <row r="768" spans="1:6" s="8" customFormat="1" ht="24" x14ac:dyDescent="0.2">
      <c r="A768" s="143" t="s">
        <v>3930</v>
      </c>
      <c r="B768" s="144" t="s">
        <v>3931</v>
      </c>
      <c r="C768" s="343">
        <v>754</v>
      </c>
      <c r="D768" s="147">
        <v>0</v>
      </c>
      <c r="E768" s="147">
        <v>0</v>
      </c>
      <c r="F768" s="146" t="str">
        <f t="shared" si="13"/>
        <v>-</v>
      </c>
    </row>
    <row r="769" spans="1:6" s="8" customFormat="1" ht="24" x14ac:dyDescent="0.2">
      <c r="A769" s="143" t="s">
        <v>3932</v>
      </c>
      <c r="B769" s="144" t="s">
        <v>1206</v>
      </c>
      <c r="C769" s="343">
        <v>755</v>
      </c>
      <c r="D769" s="147">
        <v>0</v>
      </c>
      <c r="E769" s="147">
        <v>0</v>
      </c>
      <c r="F769" s="146" t="str">
        <f t="shared" si="13"/>
        <v>-</v>
      </c>
    </row>
    <row r="770" spans="1:6" s="8" customFormat="1" ht="24" x14ac:dyDescent="0.2">
      <c r="A770" s="143" t="s">
        <v>3933</v>
      </c>
      <c r="B770" s="144" t="s">
        <v>3934</v>
      </c>
      <c r="C770" s="343">
        <v>756</v>
      </c>
      <c r="D770" s="147">
        <v>0</v>
      </c>
      <c r="E770" s="147">
        <v>0</v>
      </c>
      <c r="F770" s="146" t="str">
        <f t="shared" si="13"/>
        <v>-</v>
      </c>
    </row>
    <row r="771" spans="1:6" s="8" customFormat="1" ht="24" x14ac:dyDescent="0.2">
      <c r="A771" s="143" t="s">
        <v>3935</v>
      </c>
      <c r="B771" s="144" t="s">
        <v>3936</v>
      </c>
      <c r="C771" s="343">
        <v>757</v>
      </c>
      <c r="D771" s="147">
        <v>0</v>
      </c>
      <c r="E771" s="147">
        <v>0</v>
      </c>
      <c r="F771" s="146" t="str">
        <f t="shared" si="13"/>
        <v>-</v>
      </c>
    </row>
    <row r="772" spans="1:6" s="8" customFormat="1" ht="24" x14ac:dyDescent="0.2">
      <c r="A772" s="143" t="s">
        <v>3937</v>
      </c>
      <c r="B772" s="144" t="s">
        <v>3938</v>
      </c>
      <c r="C772" s="343">
        <v>758</v>
      </c>
      <c r="D772" s="147">
        <v>0</v>
      </c>
      <c r="E772" s="147">
        <v>0</v>
      </c>
      <c r="F772" s="146" t="str">
        <f t="shared" si="13"/>
        <v>-</v>
      </c>
    </row>
    <row r="773" spans="1:6" s="8" customFormat="1" x14ac:dyDescent="0.2">
      <c r="A773" s="143" t="s">
        <v>3939</v>
      </c>
      <c r="B773" s="144" t="s">
        <v>3940</v>
      </c>
      <c r="C773" s="343">
        <v>759</v>
      </c>
      <c r="D773" s="147">
        <v>0</v>
      </c>
      <c r="E773" s="147">
        <v>0</v>
      </c>
      <c r="F773" s="146" t="str">
        <f t="shared" si="13"/>
        <v>-</v>
      </c>
    </row>
    <row r="774" spans="1:6" s="8" customFormat="1" x14ac:dyDescent="0.2">
      <c r="A774" s="143" t="s">
        <v>3941</v>
      </c>
      <c r="B774" s="144" t="s">
        <v>3942</v>
      </c>
      <c r="C774" s="343">
        <v>760</v>
      </c>
      <c r="D774" s="147">
        <v>0</v>
      </c>
      <c r="E774" s="147">
        <v>0</v>
      </c>
      <c r="F774" s="146" t="str">
        <f t="shared" ref="F774:F837" si="14">IF(D774&lt;&gt;0,IF(E774/D774&gt;=100,"&gt;&gt;100",E774/D774*100),"-")</f>
        <v>-</v>
      </c>
    </row>
    <row r="775" spans="1:6" s="8" customFormat="1" x14ac:dyDescent="0.2">
      <c r="A775" s="143" t="s">
        <v>3943</v>
      </c>
      <c r="B775" s="144" t="s">
        <v>1636</v>
      </c>
      <c r="C775" s="343">
        <v>761</v>
      </c>
      <c r="D775" s="147">
        <v>0</v>
      </c>
      <c r="E775" s="147">
        <v>0</v>
      </c>
      <c r="F775" s="146" t="str">
        <f t="shared" si="14"/>
        <v>-</v>
      </c>
    </row>
    <row r="776" spans="1:6" s="8" customFormat="1" ht="24" x14ac:dyDescent="0.2">
      <c r="A776" s="143" t="s">
        <v>1637</v>
      </c>
      <c r="B776" s="144" t="s">
        <v>1638</v>
      </c>
      <c r="C776" s="343">
        <v>762</v>
      </c>
      <c r="D776" s="147">
        <v>0</v>
      </c>
      <c r="E776" s="147">
        <v>0</v>
      </c>
      <c r="F776" s="146" t="str">
        <f t="shared" si="14"/>
        <v>-</v>
      </c>
    </row>
    <row r="777" spans="1:6" s="8" customFormat="1" ht="24" x14ac:dyDescent="0.2">
      <c r="A777" s="143" t="s">
        <v>1639</v>
      </c>
      <c r="B777" s="144" t="s">
        <v>1640</v>
      </c>
      <c r="C777" s="343">
        <v>763</v>
      </c>
      <c r="D777" s="147">
        <v>0</v>
      </c>
      <c r="E777" s="147">
        <v>0</v>
      </c>
      <c r="F777" s="146" t="str">
        <f t="shared" si="14"/>
        <v>-</v>
      </c>
    </row>
    <row r="778" spans="1:6" s="8" customFormat="1" x14ac:dyDescent="0.2">
      <c r="A778" s="143" t="s">
        <v>1641</v>
      </c>
      <c r="B778" s="144" t="s">
        <v>1642</v>
      </c>
      <c r="C778" s="343">
        <v>764</v>
      </c>
      <c r="D778" s="147">
        <v>0</v>
      </c>
      <c r="E778" s="147">
        <v>0</v>
      </c>
      <c r="F778" s="146" t="str">
        <f t="shared" si="14"/>
        <v>-</v>
      </c>
    </row>
    <row r="779" spans="1:6" s="8" customFormat="1" x14ac:dyDescent="0.2">
      <c r="A779" s="143" t="s">
        <v>1643</v>
      </c>
      <c r="B779" s="144" t="s">
        <v>1644</v>
      </c>
      <c r="C779" s="343">
        <v>765</v>
      </c>
      <c r="D779" s="147">
        <v>0</v>
      </c>
      <c r="E779" s="147">
        <v>0</v>
      </c>
      <c r="F779" s="146" t="str">
        <f t="shared" si="14"/>
        <v>-</v>
      </c>
    </row>
    <row r="780" spans="1:6" s="8" customFormat="1" x14ac:dyDescent="0.2">
      <c r="A780" s="143" t="s">
        <v>1645</v>
      </c>
      <c r="B780" s="144" t="s">
        <v>2906</v>
      </c>
      <c r="C780" s="343">
        <v>766</v>
      </c>
      <c r="D780" s="147">
        <v>0</v>
      </c>
      <c r="E780" s="147">
        <v>0</v>
      </c>
      <c r="F780" s="146" t="str">
        <f t="shared" si="14"/>
        <v>-</v>
      </c>
    </row>
    <row r="781" spans="1:6" s="8" customFormat="1" x14ac:dyDescent="0.2">
      <c r="A781" s="143" t="s">
        <v>2907</v>
      </c>
      <c r="B781" s="144" t="s">
        <v>2908</v>
      </c>
      <c r="C781" s="343">
        <v>767</v>
      </c>
      <c r="D781" s="147">
        <v>0</v>
      </c>
      <c r="E781" s="147">
        <v>0</v>
      </c>
      <c r="F781" s="146" t="str">
        <f t="shared" si="14"/>
        <v>-</v>
      </c>
    </row>
    <row r="782" spans="1:6" s="8" customFormat="1" x14ac:dyDescent="0.2">
      <c r="A782" s="143" t="s">
        <v>2909</v>
      </c>
      <c r="B782" s="144" t="s">
        <v>4021</v>
      </c>
      <c r="C782" s="343">
        <v>768</v>
      </c>
      <c r="D782" s="147">
        <v>0</v>
      </c>
      <c r="E782" s="147">
        <v>0</v>
      </c>
      <c r="F782" s="146" t="str">
        <f t="shared" si="14"/>
        <v>-</v>
      </c>
    </row>
    <row r="783" spans="1:6" s="8" customFormat="1" x14ac:dyDescent="0.2">
      <c r="A783" s="143" t="s">
        <v>2910</v>
      </c>
      <c r="B783" s="144" t="s">
        <v>2911</v>
      </c>
      <c r="C783" s="343">
        <v>769</v>
      </c>
      <c r="D783" s="147">
        <v>0</v>
      </c>
      <c r="E783" s="147">
        <v>0</v>
      </c>
      <c r="F783" s="146" t="str">
        <f t="shared" si="14"/>
        <v>-</v>
      </c>
    </row>
    <row r="784" spans="1:6" s="8" customFormat="1" x14ac:dyDescent="0.2">
      <c r="A784" s="143" t="s">
        <v>2912</v>
      </c>
      <c r="B784" s="144" t="s">
        <v>2913</v>
      </c>
      <c r="C784" s="343">
        <v>770</v>
      </c>
      <c r="D784" s="147">
        <v>0</v>
      </c>
      <c r="E784" s="147">
        <v>0</v>
      </c>
      <c r="F784" s="146" t="str">
        <f t="shared" si="14"/>
        <v>-</v>
      </c>
    </row>
    <row r="785" spans="1:6" s="8" customFormat="1" x14ac:dyDescent="0.2">
      <c r="A785" s="143" t="s">
        <v>2914</v>
      </c>
      <c r="B785" s="144" t="s">
        <v>2915</v>
      </c>
      <c r="C785" s="343">
        <v>771</v>
      </c>
      <c r="D785" s="147">
        <v>0</v>
      </c>
      <c r="E785" s="147">
        <v>0</v>
      </c>
      <c r="F785" s="146" t="str">
        <f t="shared" si="14"/>
        <v>-</v>
      </c>
    </row>
    <row r="786" spans="1:6" s="8" customFormat="1" x14ac:dyDescent="0.2">
      <c r="A786" s="143" t="s">
        <v>2916</v>
      </c>
      <c r="B786" s="144" t="s">
        <v>2917</v>
      </c>
      <c r="C786" s="343">
        <v>772</v>
      </c>
      <c r="D786" s="147">
        <v>29500</v>
      </c>
      <c r="E786" s="147">
        <v>26500</v>
      </c>
      <c r="F786" s="146">
        <f t="shared" si="14"/>
        <v>89.830508474576277</v>
      </c>
    </row>
    <row r="787" spans="1:6" s="8" customFormat="1" x14ac:dyDescent="0.2">
      <c r="A787" s="143" t="s">
        <v>2918</v>
      </c>
      <c r="B787" s="144" t="s">
        <v>2919</v>
      </c>
      <c r="C787" s="343">
        <v>773</v>
      </c>
      <c r="D787" s="147">
        <v>0</v>
      </c>
      <c r="E787" s="147">
        <v>0</v>
      </c>
      <c r="F787" s="146" t="str">
        <f t="shared" si="14"/>
        <v>-</v>
      </c>
    </row>
    <row r="788" spans="1:6" s="8" customFormat="1" x14ac:dyDescent="0.2">
      <c r="A788" s="143" t="s">
        <v>2920</v>
      </c>
      <c r="B788" s="144" t="s">
        <v>2921</v>
      </c>
      <c r="C788" s="343">
        <v>774</v>
      </c>
      <c r="D788" s="147">
        <v>0</v>
      </c>
      <c r="E788" s="147">
        <v>0</v>
      </c>
      <c r="F788" s="146" t="str">
        <f t="shared" si="14"/>
        <v>-</v>
      </c>
    </row>
    <row r="789" spans="1:6" s="8" customFormat="1" x14ac:dyDescent="0.2">
      <c r="A789" s="143">
        <v>37215</v>
      </c>
      <c r="B789" s="144" t="s">
        <v>1095</v>
      </c>
      <c r="C789" s="343">
        <v>775</v>
      </c>
      <c r="D789" s="147">
        <v>0</v>
      </c>
      <c r="E789" s="147">
        <v>0</v>
      </c>
      <c r="F789" s="146" t="str">
        <f t="shared" si="14"/>
        <v>-</v>
      </c>
    </row>
    <row r="790" spans="1:6" s="8" customFormat="1" x14ac:dyDescent="0.2">
      <c r="A790" s="143">
        <v>37216</v>
      </c>
      <c r="B790" s="149" t="s">
        <v>217</v>
      </c>
      <c r="C790" s="343">
        <v>776</v>
      </c>
      <c r="D790" s="147">
        <v>0</v>
      </c>
      <c r="E790" s="147">
        <v>0</v>
      </c>
      <c r="F790" s="146" t="str">
        <f t="shared" si="14"/>
        <v>-</v>
      </c>
    </row>
    <row r="791" spans="1:6" s="8" customFormat="1" x14ac:dyDescent="0.2">
      <c r="A791" s="143">
        <v>37217</v>
      </c>
      <c r="B791" s="144" t="s">
        <v>2922</v>
      </c>
      <c r="C791" s="343">
        <v>777</v>
      </c>
      <c r="D791" s="147">
        <v>0</v>
      </c>
      <c r="E791" s="147">
        <v>0</v>
      </c>
      <c r="F791" s="146" t="str">
        <f t="shared" si="14"/>
        <v>-</v>
      </c>
    </row>
    <row r="792" spans="1:6" s="8" customFormat="1" x14ac:dyDescent="0.2">
      <c r="A792" s="143">
        <v>37218</v>
      </c>
      <c r="B792" s="144" t="s">
        <v>2923</v>
      </c>
      <c r="C792" s="343">
        <v>778</v>
      </c>
      <c r="D792" s="147">
        <v>0</v>
      </c>
      <c r="E792" s="147">
        <v>0</v>
      </c>
      <c r="F792" s="146" t="str">
        <f t="shared" si="14"/>
        <v>-</v>
      </c>
    </row>
    <row r="793" spans="1:6" s="8" customFormat="1" x14ac:dyDescent="0.2">
      <c r="A793" s="143">
        <v>37219</v>
      </c>
      <c r="B793" s="144" t="s">
        <v>2924</v>
      </c>
      <c r="C793" s="343">
        <v>779</v>
      </c>
      <c r="D793" s="147">
        <v>0</v>
      </c>
      <c r="E793" s="147">
        <v>0</v>
      </c>
      <c r="F793" s="146" t="str">
        <f t="shared" si="14"/>
        <v>-</v>
      </c>
    </row>
    <row r="794" spans="1:6" s="8" customFormat="1" x14ac:dyDescent="0.2">
      <c r="A794" s="143">
        <v>37221</v>
      </c>
      <c r="B794" s="144" t="s">
        <v>3225</v>
      </c>
      <c r="C794" s="343">
        <v>780</v>
      </c>
      <c r="D794" s="147">
        <v>14200</v>
      </c>
      <c r="E794" s="147">
        <v>20100</v>
      </c>
      <c r="F794" s="146">
        <f t="shared" si="14"/>
        <v>141.54929577464787</v>
      </c>
    </row>
    <row r="795" spans="1:6" s="8" customFormat="1" x14ac:dyDescent="0.2">
      <c r="A795" s="143" t="s">
        <v>2925</v>
      </c>
      <c r="B795" s="144" t="s">
        <v>2911</v>
      </c>
      <c r="C795" s="343">
        <v>781</v>
      </c>
      <c r="D795" s="147">
        <v>0</v>
      </c>
      <c r="E795" s="147">
        <v>0</v>
      </c>
      <c r="F795" s="146" t="str">
        <f t="shared" si="14"/>
        <v>-</v>
      </c>
    </row>
    <row r="796" spans="1:6" s="8" customFormat="1" x14ac:dyDescent="0.2">
      <c r="A796" s="143" t="s">
        <v>2926</v>
      </c>
      <c r="B796" s="144" t="s">
        <v>4130</v>
      </c>
      <c r="C796" s="343">
        <v>782</v>
      </c>
      <c r="D796" s="147">
        <v>0</v>
      </c>
      <c r="E796" s="147">
        <v>0</v>
      </c>
      <c r="F796" s="146" t="str">
        <f t="shared" si="14"/>
        <v>-</v>
      </c>
    </row>
    <row r="797" spans="1:6" s="8" customFormat="1" x14ac:dyDescent="0.2">
      <c r="A797" s="143" t="s">
        <v>2927</v>
      </c>
      <c r="B797" s="144" t="s">
        <v>2928</v>
      </c>
      <c r="C797" s="343">
        <v>783</v>
      </c>
      <c r="D797" s="147">
        <v>0</v>
      </c>
      <c r="E797" s="147">
        <v>0</v>
      </c>
      <c r="F797" s="146" t="str">
        <f t="shared" si="14"/>
        <v>-</v>
      </c>
    </row>
    <row r="798" spans="1:6" s="8" customFormat="1" x14ac:dyDescent="0.2">
      <c r="A798" s="143" t="s">
        <v>2929</v>
      </c>
      <c r="B798" s="144" t="s">
        <v>2930</v>
      </c>
      <c r="C798" s="343">
        <v>784</v>
      </c>
      <c r="D798" s="147">
        <v>73600</v>
      </c>
      <c r="E798" s="147">
        <v>100377</v>
      </c>
      <c r="F798" s="146">
        <f t="shared" si="14"/>
        <v>136.38179347826087</v>
      </c>
    </row>
    <row r="799" spans="1:6" s="8" customFormat="1" x14ac:dyDescent="0.2">
      <c r="A799" s="143">
        <v>38117</v>
      </c>
      <c r="B799" s="144" t="s">
        <v>218</v>
      </c>
      <c r="C799" s="343">
        <v>785</v>
      </c>
      <c r="D799" s="147">
        <v>0</v>
      </c>
      <c r="E799" s="147">
        <v>0</v>
      </c>
      <c r="F799" s="146" t="str">
        <f t="shared" si="14"/>
        <v>-</v>
      </c>
    </row>
    <row r="800" spans="1:6" s="8" customFormat="1" x14ac:dyDescent="0.2">
      <c r="A800" s="143">
        <v>38612</v>
      </c>
      <c r="B800" s="144" t="s">
        <v>3226</v>
      </c>
      <c r="C800" s="343">
        <v>786</v>
      </c>
      <c r="D800" s="147">
        <v>0</v>
      </c>
      <c r="E800" s="147">
        <v>0</v>
      </c>
      <c r="F800" s="146" t="str">
        <f t="shared" si="14"/>
        <v>-</v>
      </c>
    </row>
    <row r="801" spans="1:6" s="8" customFormat="1" x14ac:dyDescent="0.2">
      <c r="A801" s="143">
        <v>38613</v>
      </c>
      <c r="B801" s="144" t="s">
        <v>219</v>
      </c>
      <c r="C801" s="343">
        <v>787</v>
      </c>
      <c r="D801" s="147">
        <v>0</v>
      </c>
      <c r="E801" s="147">
        <v>0</v>
      </c>
      <c r="F801" s="146" t="str">
        <f t="shared" si="14"/>
        <v>-</v>
      </c>
    </row>
    <row r="802" spans="1:6" s="8" customFormat="1" x14ac:dyDescent="0.2">
      <c r="A802" s="143">
        <v>38614</v>
      </c>
      <c r="B802" s="144" t="s">
        <v>220</v>
      </c>
      <c r="C802" s="343">
        <v>788</v>
      </c>
      <c r="D802" s="147">
        <v>0</v>
      </c>
      <c r="E802" s="147">
        <v>0</v>
      </c>
      <c r="F802" s="146" t="str">
        <f t="shared" si="14"/>
        <v>-</v>
      </c>
    </row>
    <row r="803" spans="1:6" s="8" customFormat="1" x14ac:dyDescent="0.2">
      <c r="A803" s="143">
        <v>38615</v>
      </c>
      <c r="B803" s="144" t="s">
        <v>221</v>
      </c>
      <c r="C803" s="343">
        <v>789</v>
      </c>
      <c r="D803" s="147">
        <v>0</v>
      </c>
      <c r="E803" s="147">
        <v>0</v>
      </c>
      <c r="F803" s="146" t="str">
        <f t="shared" si="14"/>
        <v>-</v>
      </c>
    </row>
    <row r="804" spans="1:6" s="8" customFormat="1" x14ac:dyDescent="0.2">
      <c r="A804" s="143">
        <v>38622</v>
      </c>
      <c r="B804" s="144" t="s">
        <v>3227</v>
      </c>
      <c r="C804" s="343">
        <v>790</v>
      </c>
      <c r="D804" s="147">
        <v>0</v>
      </c>
      <c r="E804" s="147">
        <v>0</v>
      </c>
      <c r="F804" s="146" t="str">
        <f t="shared" si="14"/>
        <v>-</v>
      </c>
    </row>
    <row r="805" spans="1:6" s="8" customFormat="1" x14ac:dyDescent="0.2">
      <c r="A805" s="143">
        <v>38623</v>
      </c>
      <c r="B805" s="144" t="s">
        <v>222</v>
      </c>
      <c r="C805" s="343">
        <v>791</v>
      </c>
      <c r="D805" s="147">
        <v>0</v>
      </c>
      <c r="E805" s="147">
        <v>0</v>
      </c>
      <c r="F805" s="146" t="str">
        <f t="shared" si="14"/>
        <v>-</v>
      </c>
    </row>
    <row r="806" spans="1:6" s="8" customFormat="1" x14ac:dyDescent="0.2">
      <c r="A806" s="143">
        <v>38624</v>
      </c>
      <c r="B806" s="144" t="s">
        <v>223</v>
      </c>
      <c r="C806" s="343">
        <v>792</v>
      </c>
      <c r="D806" s="147">
        <v>0</v>
      </c>
      <c r="E806" s="147">
        <v>0</v>
      </c>
      <c r="F806" s="146" t="str">
        <f t="shared" si="14"/>
        <v>-</v>
      </c>
    </row>
    <row r="807" spans="1:6" s="8" customFormat="1" x14ac:dyDescent="0.2">
      <c r="A807" s="143">
        <v>38625</v>
      </c>
      <c r="B807" s="144" t="s">
        <v>3956</v>
      </c>
      <c r="C807" s="343">
        <v>793</v>
      </c>
      <c r="D807" s="147">
        <v>0</v>
      </c>
      <c r="E807" s="147">
        <v>0</v>
      </c>
      <c r="F807" s="146" t="str">
        <f t="shared" si="14"/>
        <v>-</v>
      </c>
    </row>
    <row r="808" spans="1:6" s="8" customFormat="1" x14ac:dyDescent="0.2">
      <c r="A808" s="150" t="s">
        <v>2220</v>
      </c>
      <c r="B808" s="151" t="s">
        <v>2221</v>
      </c>
      <c r="C808" s="343">
        <v>794</v>
      </c>
      <c r="D808" s="147">
        <v>0</v>
      </c>
      <c r="E808" s="147">
        <v>0</v>
      </c>
      <c r="F808" s="146"/>
    </row>
    <row r="809" spans="1:6" s="8" customFormat="1" x14ac:dyDescent="0.2">
      <c r="A809" s="143">
        <v>38631</v>
      </c>
      <c r="B809" s="144" t="s">
        <v>3228</v>
      </c>
      <c r="C809" s="343">
        <v>795</v>
      </c>
      <c r="D809" s="147">
        <v>0</v>
      </c>
      <c r="E809" s="147">
        <v>0</v>
      </c>
      <c r="F809" s="146" t="str">
        <f t="shared" si="14"/>
        <v>-</v>
      </c>
    </row>
    <row r="810" spans="1:6" s="8" customFormat="1" x14ac:dyDescent="0.2">
      <c r="A810" s="143">
        <v>38632</v>
      </c>
      <c r="B810" s="144" t="s">
        <v>3957</v>
      </c>
      <c r="C810" s="343">
        <v>796</v>
      </c>
      <c r="D810" s="147">
        <v>0</v>
      </c>
      <c r="E810" s="147">
        <v>0</v>
      </c>
      <c r="F810" s="146" t="str">
        <f t="shared" si="14"/>
        <v>-</v>
      </c>
    </row>
    <row r="811" spans="1:6" s="8" customFormat="1" x14ac:dyDescent="0.2">
      <c r="A811" s="150">
        <v>38641</v>
      </c>
      <c r="B811" s="151" t="s">
        <v>2222</v>
      </c>
      <c r="C811" s="343">
        <v>797</v>
      </c>
      <c r="D811" s="147">
        <v>0</v>
      </c>
      <c r="E811" s="147">
        <v>0</v>
      </c>
      <c r="F811" s="146"/>
    </row>
    <row r="812" spans="1:6" s="8" customFormat="1" x14ac:dyDescent="0.2">
      <c r="A812" s="150" t="s">
        <v>2223</v>
      </c>
      <c r="B812" s="151" t="s">
        <v>2577</v>
      </c>
      <c r="C812" s="343">
        <v>798</v>
      </c>
      <c r="D812" s="147">
        <v>0</v>
      </c>
      <c r="E812" s="147">
        <v>0</v>
      </c>
      <c r="F812" s="146"/>
    </row>
    <row r="813" spans="1:6" s="8" customFormat="1" ht="24" x14ac:dyDescent="0.2">
      <c r="A813" s="143">
        <v>81212</v>
      </c>
      <c r="B813" s="144" t="s">
        <v>2293</v>
      </c>
      <c r="C813" s="343">
        <v>799</v>
      </c>
      <c r="D813" s="147">
        <v>0</v>
      </c>
      <c r="E813" s="147">
        <v>0</v>
      </c>
      <c r="F813" s="146" t="str">
        <f t="shared" si="14"/>
        <v>-</v>
      </c>
    </row>
    <row r="814" spans="1:6" s="8" customFormat="1" ht="24" x14ac:dyDescent="0.2">
      <c r="A814" s="143" t="s">
        <v>2931</v>
      </c>
      <c r="B814" s="144" t="s">
        <v>2932</v>
      </c>
      <c r="C814" s="343">
        <v>800</v>
      </c>
      <c r="D814" s="147">
        <v>0</v>
      </c>
      <c r="E814" s="147">
        <v>0</v>
      </c>
      <c r="F814" s="146" t="str">
        <f t="shared" si="14"/>
        <v>-</v>
      </c>
    </row>
    <row r="815" spans="1:6" s="8" customFormat="1" x14ac:dyDescent="0.2">
      <c r="A815" s="143">
        <v>81322</v>
      </c>
      <c r="B815" s="144" t="s">
        <v>4063</v>
      </c>
      <c r="C815" s="343">
        <v>801</v>
      </c>
      <c r="D815" s="147">
        <v>0</v>
      </c>
      <c r="E815" s="147">
        <v>0</v>
      </c>
      <c r="F815" s="146" t="str">
        <f t="shared" si="14"/>
        <v>-</v>
      </c>
    </row>
    <row r="816" spans="1:6" s="8" customFormat="1" ht="24" x14ac:dyDescent="0.2">
      <c r="A816" s="143" t="s">
        <v>2933</v>
      </c>
      <c r="B816" s="144" t="s">
        <v>653</v>
      </c>
      <c r="C816" s="343">
        <v>802</v>
      </c>
      <c r="D816" s="147">
        <v>0</v>
      </c>
      <c r="E816" s="147">
        <v>0</v>
      </c>
      <c r="F816" s="146" t="str">
        <f t="shared" si="14"/>
        <v>-</v>
      </c>
    </row>
    <row r="817" spans="1:6" s="8" customFormat="1" x14ac:dyDescent="0.2">
      <c r="A817" s="143">
        <v>81332</v>
      </c>
      <c r="B817" s="144" t="s">
        <v>1578</v>
      </c>
      <c r="C817" s="343">
        <v>803</v>
      </c>
      <c r="D817" s="147">
        <v>0</v>
      </c>
      <c r="E817" s="147">
        <v>0</v>
      </c>
      <c r="F817" s="146" t="str">
        <f t="shared" si="14"/>
        <v>-</v>
      </c>
    </row>
    <row r="818" spans="1:6" s="8" customFormat="1" ht="24" x14ac:dyDescent="0.2">
      <c r="A818" s="143" t="s">
        <v>654</v>
      </c>
      <c r="B818" s="144" t="s">
        <v>655</v>
      </c>
      <c r="C818" s="343">
        <v>804</v>
      </c>
      <c r="D818" s="147">
        <v>0</v>
      </c>
      <c r="E818" s="147">
        <v>0</v>
      </c>
      <c r="F818" s="146" t="str">
        <f t="shared" si="14"/>
        <v>-</v>
      </c>
    </row>
    <row r="819" spans="1:6" s="8" customFormat="1" x14ac:dyDescent="0.2">
      <c r="A819" s="143">
        <v>81342</v>
      </c>
      <c r="B819" s="144" t="s">
        <v>1579</v>
      </c>
      <c r="C819" s="343">
        <v>805</v>
      </c>
      <c r="D819" s="147">
        <v>0</v>
      </c>
      <c r="E819" s="147">
        <v>0</v>
      </c>
      <c r="F819" s="146" t="str">
        <f t="shared" si="14"/>
        <v>-</v>
      </c>
    </row>
    <row r="820" spans="1:6" s="8" customFormat="1" ht="24" x14ac:dyDescent="0.2">
      <c r="A820" s="143" t="s">
        <v>656</v>
      </c>
      <c r="B820" s="144" t="s">
        <v>657</v>
      </c>
      <c r="C820" s="343">
        <v>806</v>
      </c>
      <c r="D820" s="147">
        <v>0</v>
      </c>
      <c r="E820" s="147">
        <v>0</v>
      </c>
      <c r="F820" s="146" t="str">
        <f t="shared" si="14"/>
        <v>-</v>
      </c>
    </row>
    <row r="821" spans="1:6" s="8" customFormat="1" x14ac:dyDescent="0.2">
      <c r="A821" s="143">
        <v>81411</v>
      </c>
      <c r="B821" s="144" t="s">
        <v>1580</v>
      </c>
      <c r="C821" s="343">
        <v>807</v>
      </c>
      <c r="D821" s="147">
        <v>0</v>
      </c>
      <c r="E821" s="147">
        <v>0</v>
      </c>
      <c r="F821" s="146" t="str">
        <f t="shared" si="14"/>
        <v>-</v>
      </c>
    </row>
    <row r="822" spans="1:6" s="8" customFormat="1" x14ac:dyDescent="0.2">
      <c r="A822" s="143">
        <v>81412</v>
      </c>
      <c r="B822" s="144" t="s">
        <v>2049</v>
      </c>
      <c r="C822" s="343">
        <v>808</v>
      </c>
      <c r="D822" s="147">
        <v>0</v>
      </c>
      <c r="E822" s="147">
        <v>0</v>
      </c>
      <c r="F822" s="146" t="str">
        <f t="shared" si="14"/>
        <v>-</v>
      </c>
    </row>
    <row r="823" spans="1:6" s="8" customFormat="1" x14ac:dyDescent="0.2">
      <c r="A823" s="143" t="s">
        <v>658</v>
      </c>
      <c r="B823" s="149" t="s">
        <v>659</v>
      </c>
      <c r="C823" s="343">
        <v>809</v>
      </c>
      <c r="D823" s="147">
        <v>0</v>
      </c>
      <c r="E823" s="147">
        <v>0</v>
      </c>
      <c r="F823" s="146" t="str">
        <f t="shared" si="14"/>
        <v>-</v>
      </c>
    </row>
    <row r="824" spans="1:6" s="8" customFormat="1" x14ac:dyDescent="0.2">
      <c r="A824" s="143">
        <v>81532</v>
      </c>
      <c r="B824" s="149" t="s">
        <v>3367</v>
      </c>
      <c r="C824" s="343">
        <v>810</v>
      </c>
      <c r="D824" s="147">
        <v>0</v>
      </c>
      <c r="E824" s="147">
        <v>0</v>
      </c>
      <c r="F824" s="146" t="str">
        <f t="shared" si="14"/>
        <v>-</v>
      </c>
    </row>
    <row r="825" spans="1:6" s="8" customFormat="1" ht="24" x14ac:dyDescent="0.2">
      <c r="A825" s="143" t="s">
        <v>660</v>
      </c>
      <c r="B825" s="144" t="s">
        <v>661</v>
      </c>
      <c r="C825" s="343">
        <v>811</v>
      </c>
      <c r="D825" s="147">
        <v>0</v>
      </c>
      <c r="E825" s="147">
        <v>0</v>
      </c>
      <c r="F825" s="146" t="str">
        <f t="shared" si="14"/>
        <v>-</v>
      </c>
    </row>
    <row r="826" spans="1:6" s="8" customFormat="1" x14ac:dyDescent="0.2">
      <c r="A826" s="143">
        <v>81542</v>
      </c>
      <c r="B826" s="149" t="s">
        <v>3368</v>
      </c>
      <c r="C826" s="343">
        <v>812</v>
      </c>
      <c r="D826" s="147">
        <v>0</v>
      </c>
      <c r="E826" s="147">
        <v>0</v>
      </c>
      <c r="F826" s="146" t="str">
        <f t="shared" si="14"/>
        <v>-</v>
      </c>
    </row>
    <row r="827" spans="1:6" s="8" customFormat="1" ht="24" x14ac:dyDescent="0.2">
      <c r="A827" s="143" t="s">
        <v>662</v>
      </c>
      <c r="B827" s="144" t="s">
        <v>663</v>
      </c>
      <c r="C827" s="343">
        <v>813</v>
      </c>
      <c r="D827" s="147">
        <v>0</v>
      </c>
      <c r="E827" s="147">
        <v>0</v>
      </c>
      <c r="F827" s="146" t="str">
        <f t="shared" si="14"/>
        <v>-</v>
      </c>
    </row>
    <row r="828" spans="1:6" s="8" customFormat="1" ht="24" x14ac:dyDescent="0.2">
      <c r="A828" s="143">
        <v>81552</v>
      </c>
      <c r="B828" s="144" t="s">
        <v>422</v>
      </c>
      <c r="C828" s="343">
        <v>814</v>
      </c>
      <c r="D828" s="147">
        <v>0</v>
      </c>
      <c r="E828" s="147">
        <v>0</v>
      </c>
      <c r="F828" s="146" t="str">
        <f t="shared" si="14"/>
        <v>-</v>
      </c>
    </row>
    <row r="829" spans="1:6" s="8" customFormat="1" ht="24" x14ac:dyDescent="0.2">
      <c r="A829" s="143" t="s">
        <v>664</v>
      </c>
      <c r="B829" s="144" t="s">
        <v>1867</v>
      </c>
      <c r="C829" s="343">
        <v>815</v>
      </c>
      <c r="D829" s="147">
        <v>0</v>
      </c>
      <c r="E829" s="147">
        <v>0</v>
      </c>
      <c r="F829" s="146" t="str">
        <f t="shared" si="14"/>
        <v>-</v>
      </c>
    </row>
    <row r="830" spans="1:6" s="8" customFormat="1" x14ac:dyDescent="0.2">
      <c r="A830" s="143">
        <v>81631</v>
      </c>
      <c r="B830" s="149" t="s">
        <v>4172</v>
      </c>
      <c r="C830" s="343">
        <v>816</v>
      </c>
      <c r="D830" s="147">
        <v>0</v>
      </c>
      <c r="E830" s="147">
        <v>0</v>
      </c>
      <c r="F830" s="146" t="str">
        <f t="shared" si="14"/>
        <v>-</v>
      </c>
    </row>
    <row r="831" spans="1:6" s="8" customFormat="1" x14ac:dyDescent="0.2">
      <c r="A831" s="143">
        <v>81632</v>
      </c>
      <c r="B831" s="144" t="s">
        <v>4173</v>
      </c>
      <c r="C831" s="343">
        <v>817</v>
      </c>
      <c r="D831" s="147">
        <v>0</v>
      </c>
      <c r="E831" s="147">
        <v>0</v>
      </c>
      <c r="F831" s="146" t="str">
        <f t="shared" si="14"/>
        <v>-</v>
      </c>
    </row>
    <row r="832" spans="1:6" s="8" customFormat="1" ht="24" x14ac:dyDescent="0.2">
      <c r="A832" s="143" t="s">
        <v>1868</v>
      </c>
      <c r="B832" s="144" t="s">
        <v>897</v>
      </c>
      <c r="C832" s="343">
        <v>818</v>
      </c>
      <c r="D832" s="147">
        <v>0</v>
      </c>
      <c r="E832" s="147">
        <v>0</v>
      </c>
      <c r="F832" s="146" t="str">
        <f t="shared" si="14"/>
        <v>-</v>
      </c>
    </row>
    <row r="833" spans="1:6" s="8" customFormat="1" x14ac:dyDescent="0.2">
      <c r="A833" s="143">
        <v>81641</v>
      </c>
      <c r="B833" s="144" t="s">
        <v>2822</v>
      </c>
      <c r="C833" s="343">
        <v>819</v>
      </c>
      <c r="D833" s="147">
        <v>0</v>
      </c>
      <c r="E833" s="147">
        <v>0</v>
      </c>
      <c r="F833" s="146" t="str">
        <f t="shared" si="14"/>
        <v>-</v>
      </c>
    </row>
    <row r="834" spans="1:6" s="8" customFormat="1" x14ac:dyDescent="0.2">
      <c r="A834" s="143">
        <v>81642</v>
      </c>
      <c r="B834" s="144" t="s">
        <v>858</v>
      </c>
      <c r="C834" s="343">
        <v>820</v>
      </c>
      <c r="D834" s="147">
        <v>0</v>
      </c>
      <c r="E834" s="147">
        <v>0</v>
      </c>
      <c r="F834" s="146" t="str">
        <f t="shared" si="14"/>
        <v>-</v>
      </c>
    </row>
    <row r="835" spans="1:6" s="8" customFormat="1" x14ac:dyDescent="0.2">
      <c r="A835" s="143" t="s">
        <v>898</v>
      </c>
      <c r="B835" s="144" t="s">
        <v>3463</v>
      </c>
      <c r="C835" s="343">
        <v>821</v>
      </c>
      <c r="D835" s="147">
        <v>0</v>
      </c>
      <c r="E835" s="147">
        <v>0</v>
      </c>
      <c r="F835" s="146" t="str">
        <f t="shared" si="14"/>
        <v>-</v>
      </c>
    </row>
    <row r="836" spans="1:6" s="8" customFormat="1" x14ac:dyDescent="0.2">
      <c r="A836" s="143">
        <v>81711</v>
      </c>
      <c r="B836" s="144" t="s">
        <v>1755</v>
      </c>
      <c r="C836" s="343">
        <v>822</v>
      </c>
      <c r="D836" s="147">
        <v>0</v>
      </c>
      <c r="E836" s="147">
        <v>0</v>
      </c>
      <c r="F836" s="146" t="str">
        <f t="shared" si="14"/>
        <v>-</v>
      </c>
    </row>
    <row r="837" spans="1:6" s="8" customFormat="1" x14ac:dyDescent="0.2">
      <c r="A837" s="143">
        <v>81712</v>
      </c>
      <c r="B837" s="144" t="s">
        <v>1756</v>
      </c>
      <c r="C837" s="343">
        <v>823</v>
      </c>
      <c r="D837" s="147">
        <v>0</v>
      </c>
      <c r="E837" s="147">
        <v>0</v>
      </c>
      <c r="F837" s="146" t="str">
        <f t="shared" si="14"/>
        <v>-</v>
      </c>
    </row>
    <row r="838" spans="1:6" s="8" customFormat="1" x14ac:dyDescent="0.2">
      <c r="A838" s="143">
        <v>81721</v>
      </c>
      <c r="B838" s="144" t="s">
        <v>3675</v>
      </c>
      <c r="C838" s="343">
        <v>824</v>
      </c>
      <c r="D838" s="147">
        <v>0</v>
      </c>
      <c r="E838" s="147">
        <v>0</v>
      </c>
      <c r="F838" s="146" t="str">
        <f t="shared" ref="F838:F901" si="15">IF(D838&lt;&gt;0,IF(E838/D838&gt;=100,"&gt;&gt;100",E838/D838*100),"-")</f>
        <v>-</v>
      </c>
    </row>
    <row r="839" spans="1:6" s="8" customFormat="1" x14ac:dyDescent="0.2">
      <c r="A839" s="143">
        <v>81722</v>
      </c>
      <c r="B839" s="144" t="s">
        <v>3676</v>
      </c>
      <c r="C839" s="343">
        <v>825</v>
      </c>
      <c r="D839" s="147">
        <v>0</v>
      </c>
      <c r="E839" s="147">
        <v>0</v>
      </c>
      <c r="F839" s="146" t="str">
        <f t="shared" si="15"/>
        <v>-</v>
      </c>
    </row>
    <row r="840" spans="1:6" s="8" customFormat="1" x14ac:dyDescent="0.2">
      <c r="A840" s="143" t="s">
        <v>3464</v>
      </c>
      <c r="B840" s="144" t="s">
        <v>3465</v>
      </c>
      <c r="C840" s="343">
        <v>826</v>
      </c>
      <c r="D840" s="147">
        <v>0</v>
      </c>
      <c r="E840" s="147">
        <v>0</v>
      </c>
      <c r="F840" s="146" t="str">
        <f t="shared" si="15"/>
        <v>-</v>
      </c>
    </row>
    <row r="841" spans="1:6" s="8" customFormat="1" x14ac:dyDescent="0.2">
      <c r="A841" s="143">
        <v>81731</v>
      </c>
      <c r="B841" s="144" t="s">
        <v>3677</v>
      </c>
      <c r="C841" s="343">
        <v>827</v>
      </c>
      <c r="D841" s="147">
        <v>0</v>
      </c>
      <c r="E841" s="147">
        <v>0</v>
      </c>
      <c r="F841" s="146" t="str">
        <f t="shared" si="15"/>
        <v>-</v>
      </c>
    </row>
    <row r="842" spans="1:6" s="8" customFormat="1" x14ac:dyDescent="0.2">
      <c r="A842" s="143">
        <v>81732</v>
      </c>
      <c r="B842" s="144" t="s">
        <v>3678</v>
      </c>
      <c r="C842" s="343">
        <v>828</v>
      </c>
      <c r="D842" s="147">
        <v>0</v>
      </c>
      <c r="E842" s="147">
        <v>0</v>
      </c>
      <c r="F842" s="146" t="str">
        <f t="shared" si="15"/>
        <v>-</v>
      </c>
    </row>
    <row r="843" spans="1:6" s="8" customFormat="1" x14ac:dyDescent="0.2">
      <c r="A843" s="143">
        <v>81733</v>
      </c>
      <c r="B843" s="144" t="s">
        <v>3466</v>
      </c>
      <c r="C843" s="343">
        <v>829</v>
      </c>
      <c r="D843" s="147">
        <v>0</v>
      </c>
      <c r="E843" s="147">
        <v>0</v>
      </c>
      <c r="F843" s="146" t="str">
        <f t="shared" si="15"/>
        <v>-</v>
      </c>
    </row>
    <row r="844" spans="1:6" s="8" customFormat="1" x14ac:dyDescent="0.2">
      <c r="A844" s="143">
        <v>81741</v>
      </c>
      <c r="B844" s="144" t="s">
        <v>3679</v>
      </c>
      <c r="C844" s="343">
        <v>830</v>
      </c>
      <c r="D844" s="147">
        <v>0</v>
      </c>
      <c r="E844" s="147">
        <v>0</v>
      </c>
      <c r="F844" s="146" t="str">
        <f t="shared" si="15"/>
        <v>-</v>
      </c>
    </row>
    <row r="845" spans="1:6" s="8" customFormat="1" x14ac:dyDescent="0.2">
      <c r="A845" s="143">
        <v>81742</v>
      </c>
      <c r="B845" s="144" t="s">
        <v>3680</v>
      </c>
      <c r="C845" s="343">
        <v>831</v>
      </c>
      <c r="D845" s="147">
        <v>0</v>
      </c>
      <c r="E845" s="147">
        <v>0</v>
      </c>
      <c r="F845" s="146" t="str">
        <f t="shared" si="15"/>
        <v>-</v>
      </c>
    </row>
    <row r="846" spans="1:6" s="8" customFormat="1" x14ac:dyDescent="0.2">
      <c r="A846" s="143">
        <v>81743</v>
      </c>
      <c r="B846" s="144" t="s">
        <v>3467</v>
      </c>
      <c r="C846" s="343">
        <v>832</v>
      </c>
      <c r="D846" s="147">
        <v>0</v>
      </c>
      <c r="E846" s="147">
        <v>0</v>
      </c>
      <c r="F846" s="146" t="str">
        <f t="shared" si="15"/>
        <v>-</v>
      </c>
    </row>
    <row r="847" spans="1:6" s="8" customFormat="1" x14ac:dyDescent="0.2">
      <c r="A847" s="143">
        <v>81751</v>
      </c>
      <c r="B847" s="144" t="s">
        <v>1045</v>
      </c>
      <c r="C847" s="343">
        <v>833</v>
      </c>
      <c r="D847" s="147">
        <v>0</v>
      </c>
      <c r="E847" s="147">
        <v>0</v>
      </c>
      <c r="F847" s="146" t="str">
        <f t="shared" si="15"/>
        <v>-</v>
      </c>
    </row>
    <row r="848" spans="1:6" s="8" customFormat="1" x14ac:dyDescent="0.2">
      <c r="A848" s="143">
        <v>81752</v>
      </c>
      <c r="B848" s="144" t="s">
        <v>1889</v>
      </c>
      <c r="C848" s="343">
        <v>834</v>
      </c>
      <c r="D848" s="147">
        <v>0</v>
      </c>
      <c r="E848" s="147">
        <v>0</v>
      </c>
      <c r="F848" s="146" t="str">
        <f t="shared" si="15"/>
        <v>-</v>
      </c>
    </row>
    <row r="849" spans="1:6" s="8" customFormat="1" x14ac:dyDescent="0.2">
      <c r="A849" s="143">
        <v>81753</v>
      </c>
      <c r="B849" s="144" t="s">
        <v>3468</v>
      </c>
      <c r="C849" s="343">
        <v>835</v>
      </c>
      <c r="D849" s="147">
        <v>0</v>
      </c>
      <c r="E849" s="147">
        <v>0</v>
      </c>
      <c r="F849" s="146" t="str">
        <f t="shared" si="15"/>
        <v>-</v>
      </c>
    </row>
    <row r="850" spans="1:6" s="8" customFormat="1" ht="24" x14ac:dyDescent="0.2">
      <c r="A850" s="143">
        <v>81761</v>
      </c>
      <c r="B850" s="152" t="s">
        <v>1890</v>
      </c>
      <c r="C850" s="343">
        <v>836</v>
      </c>
      <c r="D850" s="147">
        <v>0</v>
      </c>
      <c r="E850" s="147">
        <v>0</v>
      </c>
      <c r="F850" s="146" t="str">
        <f t="shared" si="15"/>
        <v>-</v>
      </c>
    </row>
    <row r="851" spans="1:6" s="8" customFormat="1" ht="24" x14ac:dyDescent="0.2">
      <c r="A851" s="143">
        <v>81762</v>
      </c>
      <c r="B851" s="152" t="s">
        <v>1891</v>
      </c>
      <c r="C851" s="343">
        <v>837</v>
      </c>
      <c r="D851" s="147">
        <v>0</v>
      </c>
      <c r="E851" s="147">
        <v>0</v>
      </c>
      <c r="F851" s="146" t="str">
        <f t="shared" si="15"/>
        <v>-</v>
      </c>
    </row>
    <row r="852" spans="1:6" s="8" customFormat="1" ht="24" x14ac:dyDescent="0.2">
      <c r="A852" s="143">
        <v>81763</v>
      </c>
      <c r="B852" s="144" t="s">
        <v>1476</v>
      </c>
      <c r="C852" s="343">
        <v>838</v>
      </c>
      <c r="D852" s="147">
        <v>0</v>
      </c>
      <c r="E852" s="147">
        <v>0</v>
      </c>
      <c r="F852" s="146" t="str">
        <f t="shared" si="15"/>
        <v>-</v>
      </c>
    </row>
    <row r="853" spans="1:6" s="8" customFormat="1" ht="24" x14ac:dyDescent="0.2">
      <c r="A853" s="143">
        <v>81771</v>
      </c>
      <c r="B853" s="144" t="s">
        <v>712</v>
      </c>
      <c r="C853" s="343">
        <v>839</v>
      </c>
      <c r="D853" s="147">
        <v>0</v>
      </c>
      <c r="E853" s="147">
        <v>0</v>
      </c>
      <c r="F853" s="146" t="str">
        <f t="shared" si="15"/>
        <v>-</v>
      </c>
    </row>
    <row r="854" spans="1:6" s="8" customFormat="1" ht="24" x14ac:dyDescent="0.2">
      <c r="A854" s="143">
        <v>81772</v>
      </c>
      <c r="B854" s="144" t="s">
        <v>713</v>
      </c>
      <c r="C854" s="343">
        <v>840</v>
      </c>
      <c r="D854" s="147">
        <v>0</v>
      </c>
      <c r="E854" s="147">
        <v>0</v>
      </c>
      <c r="F854" s="146" t="str">
        <f t="shared" si="15"/>
        <v>-</v>
      </c>
    </row>
    <row r="855" spans="1:6" s="8" customFormat="1" ht="24" x14ac:dyDescent="0.2">
      <c r="A855" s="143">
        <v>81773</v>
      </c>
      <c r="B855" s="144" t="s">
        <v>915</v>
      </c>
      <c r="C855" s="343">
        <v>841</v>
      </c>
      <c r="D855" s="147">
        <v>0</v>
      </c>
      <c r="E855" s="147">
        <v>0</v>
      </c>
      <c r="F855" s="146" t="str">
        <f t="shared" si="15"/>
        <v>-</v>
      </c>
    </row>
    <row r="856" spans="1:6" s="8" customFormat="1" x14ac:dyDescent="0.2">
      <c r="A856" s="143">
        <v>82412</v>
      </c>
      <c r="B856" s="144" t="s">
        <v>714</v>
      </c>
      <c r="C856" s="343">
        <v>842</v>
      </c>
      <c r="D856" s="147">
        <v>0</v>
      </c>
      <c r="E856" s="147">
        <v>0</v>
      </c>
      <c r="F856" s="146" t="str">
        <f t="shared" si="15"/>
        <v>-</v>
      </c>
    </row>
    <row r="857" spans="1:6" s="8" customFormat="1" x14ac:dyDescent="0.2">
      <c r="A857" s="143">
        <v>84132</v>
      </c>
      <c r="B857" s="144" t="s">
        <v>2353</v>
      </c>
      <c r="C857" s="343">
        <v>843</v>
      </c>
      <c r="D857" s="147">
        <v>0</v>
      </c>
      <c r="E857" s="147">
        <v>0</v>
      </c>
      <c r="F857" s="146" t="str">
        <f t="shared" si="15"/>
        <v>-</v>
      </c>
    </row>
    <row r="858" spans="1:6" s="8" customFormat="1" x14ac:dyDescent="0.2">
      <c r="A858" s="143">
        <v>84142</v>
      </c>
      <c r="B858" s="144" t="s">
        <v>3815</v>
      </c>
      <c r="C858" s="343">
        <v>844</v>
      </c>
      <c r="D858" s="147">
        <v>0</v>
      </c>
      <c r="E858" s="147">
        <v>0</v>
      </c>
      <c r="F858" s="146" t="str">
        <f t="shared" si="15"/>
        <v>-</v>
      </c>
    </row>
    <row r="859" spans="1:6" s="8" customFormat="1" x14ac:dyDescent="0.2">
      <c r="A859" s="143">
        <v>84152</v>
      </c>
      <c r="B859" s="144" t="s">
        <v>2096</v>
      </c>
      <c r="C859" s="343">
        <v>845</v>
      </c>
      <c r="D859" s="147">
        <v>0</v>
      </c>
      <c r="E859" s="147">
        <v>0</v>
      </c>
      <c r="F859" s="146" t="str">
        <f t="shared" si="15"/>
        <v>-</v>
      </c>
    </row>
    <row r="860" spans="1:6" s="8" customFormat="1" x14ac:dyDescent="0.2">
      <c r="A860" s="143">
        <v>84162</v>
      </c>
      <c r="B860" s="144" t="s">
        <v>2097</v>
      </c>
      <c r="C860" s="343">
        <v>846</v>
      </c>
      <c r="D860" s="147">
        <v>0</v>
      </c>
      <c r="E860" s="147">
        <v>0</v>
      </c>
      <c r="F860" s="146" t="str">
        <f t="shared" si="15"/>
        <v>-</v>
      </c>
    </row>
    <row r="861" spans="1:6" s="8" customFormat="1" x14ac:dyDescent="0.2">
      <c r="A861" s="143">
        <v>84221</v>
      </c>
      <c r="B861" s="144" t="s">
        <v>2098</v>
      </c>
      <c r="C861" s="343">
        <v>847</v>
      </c>
      <c r="D861" s="147">
        <v>0</v>
      </c>
      <c r="E861" s="147">
        <v>0</v>
      </c>
      <c r="F861" s="146" t="str">
        <f t="shared" si="15"/>
        <v>-</v>
      </c>
    </row>
    <row r="862" spans="1:6" s="8" customFormat="1" x14ac:dyDescent="0.2">
      <c r="A862" s="143">
        <v>84222</v>
      </c>
      <c r="B862" s="144" t="s">
        <v>2099</v>
      </c>
      <c r="C862" s="343">
        <v>848</v>
      </c>
      <c r="D862" s="147">
        <v>0</v>
      </c>
      <c r="E862" s="147">
        <v>0</v>
      </c>
      <c r="F862" s="146" t="str">
        <f t="shared" si="15"/>
        <v>-</v>
      </c>
    </row>
    <row r="863" spans="1:6" s="8" customFormat="1" x14ac:dyDescent="0.2">
      <c r="A863" s="143" t="s">
        <v>916</v>
      </c>
      <c r="B863" s="144" t="s">
        <v>3280</v>
      </c>
      <c r="C863" s="343">
        <v>849</v>
      </c>
      <c r="D863" s="147">
        <v>0</v>
      </c>
      <c r="E863" s="147">
        <v>0</v>
      </c>
      <c r="F863" s="146" t="str">
        <f t="shared" si="15"/>
        <v>-</v>
      </c>
    </row>
    <row r="864" spans="1:6" s="8" customFormat="1" x14ac:dyDescent="0.2">
      <c r="A864" s="143">
        <v>84232</v>
      </c>
      <c r="B864" s="144" t="s">
        <v>2100</v>
      </c>
      <c r="C864" s="343">
        <v>850</v>
      </c>
      <c r="D864" s="147">
        <v>0</v>
      </c>
      <c r="E864" s="147">
        <v>0</v>
      </c>
      <c r="F864" s="146" t="str">
        <f t="shared" si="15"/>
        <v>-</v>
      </c>
    </row>
    <row r="865" spans="1:6" s="8" customFormat="1" x14ac:dyDescent="0.2">
      <c r="A865" s="143">
        <v>84242</v>
      </c>
      <c r="B865" s="144" t="s">
        <v>2101</v>
      </c>
      <c r="C865" s="343">
        <v>851</v>
      </c>
      <c r="D865" s="147">
        <v>0</v>
      </c>
      <c r="E865" s="147">
        <v>0</v>
      </c>
      <c r="F865" s="146" t="str">
        <f t="shared" si="15"/>
        <v>-</v>
      </c>
    </row>
    <row r="866" spans="1:6" s="8" customFormat="1" x14ac:dyDescent="0.2">
      <c r="A866" s="143" t="s">
        <v>3281</v>
      </c>
      <c r="B866" s="144" t="s">
        <v>4277</v>
      </c>
      <c r="C866" s="343">
        <v>852</v>
      </c>
      <c r="D866" s="147">
        <v>0</v>
      </c>
      <c r="E866" s="147">
        <v>0</v>
      </c>
      <c r="F866" s="146" t="str">
        <f t="shared" si="15"/>
        <v>-</v>
      </c>
    </row>
    <row r="867" spans="1:6" s="8" customFormat="1" x14ac:dyDescent="0.2">
      <c r="A867" s="143">
        <v>84312</v>
      </c>
      <c r="B867" s="144" t="s">
        <v>2102</v>
      </c>
      <c r="C867" s="343">
        <v>853</v>
      </c>
      <c r="D867" s="147">
        <v>0</v>
      </c>
      <c r="E867" s="147">
        <v>0</v>
      </c>
      <c r="F867" s="146" t="str">
        <f t="shared" si="15"/>
        <v>-</v>
      </c>
    </row>
    <row r="868" spans="1:6" s="8" customFormat="1" x14ac:dyDescent="0.2">
      <c r="A868" s="143">
        <v>84431</v>
      </c>
      <c r="B868" s="144" t="s">
        <v>2103</v>
      </c>
      <c r="C868" s="343">
        <v>854</v>
      </c>
      <c r="D868" s="147">
        <v>0</v>
      </c>
      <c r="E868" s="147">
        <v>0</v>
      </c>
      <c r="F868" s="146" t="str">
        <f t="shared" si="15"/>
        <v>-</v>
      </c>
    </row>
    <row r="869" spans="1:6" s="8" customFormat="1" x14ac:dyDescent="0.2">
      <c r="A869" s="143">
        <v>84432</v>
      </c>
      <c r="B869" s="144" t="s">
        <v>2104</v>
      </c>
      <c r="C869" s="343">
        <v>855</v>
      </c>
      <c r="D869" s="147">
        <v>0</v>
      </c>
      <c r="E869" s="147">
        <v>0</v>
      </c>
      <c r="F869" s="146" t="str">
        <f t="shared" si="15"/>
        <v>-</v>
      </c>
    </row>
    <row r="870" spans="1:6" s="8" customFormat="1" x14ac:dyDescent="0.2">
      <c r="A870" s="143" t="s">
        <v>4278</v>
      </c>
      <c r="B870" s="144" t="s">
        <v>4279</v>
      </c>
      <c r="C870" s="343">
        <v>856</v>
      </c>
      <c r="D870" s="147">
        <v>0</v>
      </c>
      <c r="E870" s="147">
        <v>0</v>
      </c>
      <c r="F870" s="146" t="str">
        <f t="shared" si="15"/>
        <v>-</v>
      </c>
    </row>
    <row r="871" spans="1:6" s="8" customFormat="1" x14ac:dyDescent="0.2">
      <c r="A871" s="143">
        <v>84442</v>
      </c>
      <c r="B871" s="144" t="s">
        <v>2105</v>
      </c>
      <c r="C871" s="343">
        <v>857</v>
      </c>
      <c r="D871" s="147">
        <v>0</v>
      </c>
      <c r="E871" s="147">
        <v>0</v>
      </c>
      <c r="F871" s="146" t="str">
        <f t="shared" si="15"/>
        <v>-</v>
      </c>
    </row>
    <row r="872" spans="1:6" s="8" customFormat="1" ht="24" x14ac:dyDescent="0.2">
      <c r="A872" s="143">
        <v>84452</v>
      </c>
      <c r="B872" s="152" t="s">
        <v>2106</v>
      </c>
      <c r="C872" s="343">
        <v>858</v>
      </c>
      <c r="D872" s="147">
        <v>0</v>
      </c>
      <c r="E872" s="147">
        <v>0</v>
      </c>
      <c r="F872" s="146" t="str">
        <f t="shared" si="15"/>
        <v>-</v>
      </c>
    </row>
    <row r="873" spans="1:6" s="8" customFormat="1" ht="24" x14ac:dyDescent="0.2">
      <c r="A873" s="143" t="s">
        <v>4280</v>
      </c>
      <c r="B873" s="152" t="s">
        <v>4281</v>
      </c>
      <c r="C873" s="343">
        <v>859</v>
      </c>
      <c r="D873" s="147">
        <v>0</v>
      </c>
      <c r="E873" s="147">
        <v>0</v>
      </c>
      <c r="F873" s="146" t="str">
        <f t="shared" si="15"/>
        <v>-</v>
      </c>
    </row>
    <row r="874" spans="1:6" s="8" customFormat="1" x14ac:dyDescent="0.2">
      <c r="A874" s="143">
        <v>84461</v>
      </c>
      <c r="B874" s="144" t="s">
        <v>2107</v>
      </c>
      <c r="C874" s="343">
        <v>860</v>
      </c>
      <c r="D874" s="147">
        <v>0</v>
      </c>
      <c r="E874" s="147">
        <v>0</v>
      </c>
      <c r="F874" s="146" t="str">
        <f t="shared" si="15"/>
        <v>-</v>
      </c>
    </row>
    <row r="875" spans="1:6" s="8" customFormat="1" x14ac:dyDescent="0.2">
      <c r="A875" s="143">
        <v>84462</v>
      </c>
      <c r="B875" s="144" t="s">
        <v>3692</v>
      </c>
      <c r="C875" s="343">
        <v>861</v>
      </c>
      <c r="D875" s="147">
        <v>0</v>
      </c>
      <c r="E875" s="147">
        <v>0</v>
      </c>
      <c r="F875" s="146" t="str">
        <f t="shared" si="15"/>
        <v>-</v>
      </c>
    </row>
    <row r="876" spans="1:6" s="8" customFormat="1" x14ac:dyDescent="0.2">
      <c r="A876" s="143" t="s">
        <v>4282</v>
      </c>
      <c r="B876" s="144" t="s">
        <v>1775</v>
      </c>
      <c r="C876" s="343">
        <v>862</v>
      </c>
      <c r="D876" s="147">
        <v>0</v>
      </c>
      <c r="E876" s="147">
        <v>0</v>
      </c>
      <c r="F876" s="146" t="str">
        <f t="shared" si="15"/>
        <v>-</v>
      </c>
    </row>
    <row r="877" spans="1:6" s="8" customFormat="1" x14ac:dyDescent="0.2">
      <c r="A877" s="143">
        <v>84472</v>
      </c>
      <c r="B877" s="144" t="s">
        <v>3693</v>
      </c>
      <c r="C877" s="343">
        <v>863</v>
      </c>
      <c r="D877" s="147">
        <v>0</v>
      </c>
      <c r="E877" s="147">
        <v>0</v>
      </c>
      <c r="F877" s="146" t="str">
        <f t="shared" si="15"/>
        <v>-</v>
      </c>
    </row>
    <row r="878" spans="1:6" s="8" customFormat="1" x14ac:dyDescent="0.2">
      <c r="A878" s="143">
        <v>84482</v>
      </c>
      <c r="B878" s="144" t="s">
        <v>3694</v>
      </c>
      <c r="C878" s="343">
        <v>864</v>
      </c>
      <c r="D878" s="147">
        <v>0</v>
      </c>
      <c r="E878" s="147">
        <v>0</v>
      </c>
      <c r="F878" s="146" t="str">
        <f t="shared" si="15"/>
        <v>-</v>
      </c>
    </row>
    <row r="879" spans="1:6" s="8" customFormat="1" x14ac:dyDescent="0.2">
      <c r="A879" s="143" t="s">
        <v>1776</v>
      </c>
      <c r="B879" s="144" t="s">
        <v>1777</v>
      </c>
      <c r="C879" s="343">
        <v>865</v>
      </c>
      <c r="D879" s="147">
        <v>0</v>
      </c>
      <c r="E879" s="147">
        <v>0</v>
      </c>
      <c r="F879" s="146" t="str">
        <f t="shared" si="15"/>
        <v>-</v>
      </c>
    </row>
    <row r="880" spans="1:6" s="8" customFormat="1" x14ac:dyDescent="0.2">
      <c r="A880" s="143">
        <v>84532</v>
      </c>
      <c r="B880" s="144" t="s">
        <v>1258</v>
      </c>
      <c r="C880" s="343">
        <v>866</v>
      </c>
      <c r="D880" s="147">
        <v>0</v>
      </c>
      <c r="E880" s="147">
        <v>0</v>
      </c>
      <c r="F880" s="146" t="str">
        <f t="shared" si="15"/>
        <v>-</v>
      </c>
    </row>
    <row r="881" spans="1:6" s="8" customFormat="1" x14ac:dyDescent="0.2">
      <c r="A881" s="143">
        <v>84542</v>
      </c>
      <c r="B881" s="144" t="s">
        <v>3641</v>
      </c>
      <c r="C881" s="343">
        <v>867</v>
      </c>
      <c r="D881" s="147">
        <v>0</v>
      </c>
      <c r="E881" s="147">
        <v>0</v>
      </c>
      <c r="F881" s="146" t="str">
        <f t="shared" si="15"/>
        <v>-</v>
      </c>
    </row>
    <row r="882" spans="1:6" s="8" customFormat="1" x14ac:dyDescent="0.2">
      <c r="A882" s="143">
        <v>84552</v>
      </c>
      <c r="B882" s="144" t="s">
        <v>1259</v>
      </c>
      <c r="C882" s="343">
        <v>868</v>
      </c>
      <c r="D882" s="147">
        <v>0</v>
      </c>
      <c r="E882" s="147">
        <v>0</v>
      </c>
      <c r="F882" s="146" t="str">
        <f t="shared" si="15"/>
        <v>-</v>
      </c>
    </row>
    <row r="883" spans="1:6" s="8" customFormat="1" x14ac:dyDescent="0.2">
      <c r="A883" s="143">
        <v>84711</v>
      </c>
      <c r="B883" s="144" t="s">
        <v>1260</v>
      </c>
      <c r="C883" s="343">
        <v>869</v>
      </c>
      <c r="D883" s="147">
        <v>0</v>
      </c>
      <c r="E883" s="147">
        <v>0</v>
      </c>
      <c r="F883" s="146" t="str">
        <f t="shared" si="15"/>
        <v>-</v>
      </c>
    </row>
    <row r="884" spans="1:6" s="8" customFormat="1" x14ac:dyDescent="0.2">
      <c r="A884" s="143">
        <v>84712</v>
      </c>
      <c r="B884" s="144" t="s">
        <v>2992</v>
      </c>
      <c r="C884" s="343">
        <v>870</v>
      </c>
      <c r="D884" s="147">
        <v>0</v>
      </c>
      <c r="E884" s="147">
        <v>0</v>
      </c>
      <c r="F884" s="146" t="str">
        <f t="shared" si="15"/>
        <v>-</v>
      </c>
    </row>
    <row r="885" spans="1:6" s="8" customFormat="1" x14ac:dyDescent="0.2">
      <c r="A885" s="143">
        <v>84721</v>
      </c>
      <c r="B885" s="144" t="s">
        <v>2993</v>
      </c>
      <c r="C885" s="343">
        <v>871</v>
      </c>
      <c r="D885" s="147">
        <v>0</v>
      </c>
      <c r="E885" s="147">
        <v>0</v>
      </c>
      <c r="F885" s="146" t="str">
        <f t="shared" si="15"/>
        <v>-</v>
      </c>
    </row>
    <row r="886" spans="1:6" s="8" customFormat="1" x14ac:dyDescent="0.2">
      <c r="A886" s="143">
        <v>84722</v>
      </c>
      <c r="B886" s="144" t="s">
        <v>2994</v>
      </c>
      <c r="C886" s="343">
        <v>872</v>
      </c>
      <c r="D886" s="147">
        <v>0</v>
      </c>
      <c r="E886" s="147">
        <v>0</v>
      </c>
      <c r="F886" s="146" t="str">
        <f t="shared" si="15"/>
        <v>-</v>
      </c>
    </row>
    <row r="887" spans="1:6" s="8" customFormat="1" x14ac:dyDescent="0.2">
      <c r="A887" s="143">
        <v>84731</v>
      </c>
      <c r="B887" s="144" t="s">
        <v>2995</v>
      </c>
      <c r="C887" s="343">
        <v>873</v>
      </c>
      <c r="D887" s="147">
        <v>0</v>
      </c>
      <c r="E887" s="147">
        <v>0</v>
      </c>
      <c r="F887" s="146" t="str">
        <f t="shared" si="15"/>
        <v>-</v>
      </c>
    </row>
    <row r="888" spans="1:6" s="8" customFormat="1" x14ac:dyDescent="0.2">
      <c r="A888" s="143">
        <v>84732</v>
      </c>
      <c r="B888" s="144" t="s">
        <v>2996</v>
      </c>
      <c r="C888" s="343">
        <v>874</v>
      </c>
      <c r="D888" s="147">
        <v>0</v>
      </c>
      <c r="E888" s="147">
        <v>0</v>
      </c>
      <c r="F888" s="146" t="str">
        <f t="shared" si="15"/>
        <v>-</v>
      </c>
    </row>
    <row r="889" spans="1:6" s="8" customFormat="1" x14ac:dyDescent="0.2">
      <c r="A889" s="143">
        <v>84741</v>
      </c>
      <c r="B889" s="144" t="s">
        <v>2252</v>
      </c>
      <c r="C889" s="343">
        <v>875</v>
      </c>
      <c r="D889" s="147">
        <v>0</v>
      </c>
      <c r="E889" s="147">
        <v>0</v>
      </c>
      <c r="F889" s="146" t="str">
        <f t="shared" si="15"/>
        <v>-</v>
      </c>
    </row>
    <row r="890" spans="1:6" s="8" customFormat="1" x14ac:dyDescent="0.2">
      <c r="A890" s="143">
        <v>84742</v>
      </c>
      <c r="B890" s="144" t="s">
        <v>2253</v>
      </c>
      <c r="C890" s="343">
        <v>876</v>
      </c>
      <c r="D890" s="147">
        <v>0</v>
      </c>
      <c r="E890" s="147">
        <v>0</v>
      </c>
      <c r="F890" s="146" t="str">
        <f t="shared" si="15"/>
        <v>-</v>
      </c>
    </row>
    <row r="891" spans="1:6" s="8" customFormat="1" x14ac:dyDescent="0.2">
      <c r="A891" s="143">
        <v>84751</v>
      </c>
      <c r="B891" s="144" t="s">
        <v>936</v>
      </c>
      <c r="C891" s="343">
        <v>877</v>
      </c>
      <c r="D891" s="147">
        <v>0</v>
      </c>
      <c r="E891" s="147">
        <v>0</v>
      </c>
      <c r="F891" s="146" t="str">
        <f t="shared" si="15"/>
        <v>-</v>
      </c>
    </row>
    <row r="892" spans="1:6" s="8" customFormat="1" x14ac:dyDescent="0.2">
      <c r="A892" s="143">
        <v>84752</v>
      </c>
      <c r="B892" s="144" t="s">
        <v>1816</v>
      </c>
      <c r="C892" s="343">
        <v>878</v>
      </c>
      <c r="D892" s="147">
        <v>0</v>
      </c>
      <c r="E892" s="147">
        <v>0</v>
      </c>
      <c r="F892" s="146" t="str">
        <f t="shared" si="15"/>
        <v>-</v>
      </c>
    </row>
    <row r="893" spans="1:6" s="8" customFormat="1" x14ac:dyDescent="0.2">
      <c r="A893" s="143">
        <v>84761</v>
      </c>
      <c r="B893" s="149" t="s">
        <v>1778</v>
      </c>
      <c r="C893" s="343">
        <v>879</v>
      </c>
      <c r="D893" s="147">
        <v>0</v>
      </c>
      <c r="E893" s="147">
        <v>0</v>
      </c>
      <c r="F893" s="146" t="str">
        <f t="shared" si="15"/>
        <v>-</v>
      </c>
    </row>
    <row r="894" spans="1:6" s="8" customFormat="1" x14ac:dyDescent="0.2">
      <c r="A894" s="143">
        <v>84762</v>
      </c>
      <c r="B894" s="149" t="s">
        <v>1779</v>
      </c>
      <c r="C894" s="343">
        <v>880</v>
      </c>
      <c r="D894" s="147">
        <v>0</v>
      </c>
      <c r="E894" s="147">
        <v>0</v>
      </c>
      <c r="F894" s="146" t="str">
        <f t="shared" si="15"/>
        <v>-</v>
      </c>
    </row>
    <row r="895" spans="1:6" s="8" customFormat="1" ht="24" x14ac:dyDescent="0.2">
      <c r="A895" s="143" t="s">
        <v>1780</v>
      </c>
      <c r="B895" s="144" t="s">
        <v>1517</v>
      </c>
      <c r="C895" s="343">
        <v>881</v>
      </c>
      <c r="D895" s="147">
        <v>0</v>
      </c>
      <c r="E895" s="147">
        <v>0</v>
      </c>
      <c r="F895" s="146" t="str">
        <f t="shared" si="15"/>
        <v>-</v>
      </c>
    </row>
    <row r="896" spans="1:6" s="8" customFormat="1" ht="24" x14ac:dyDescent="0.2">
      <c r="A896" s="143" t="s">
        <v>1518</v>
      </c>
      <c r="B896" s="144" t="s">
        <v>1474</v>
      </c>
      <c r="C896" s="343">
        <v>882</v>
      </c>
      <c r="D896" s="147">
        <v>0</v>
      </c>
      <c r="E896" s="147">
        <v>0</v>
      </c>
      <c r="F896" s="146" t="str">
        <f t="shared" si="15"/>
        <v>-</v>
      </c>
    </row>
    <row r="897" spans="1:6" s="8" customFormat="1" x14ac:dyDescent="0.2">
      <c r="A897" s="143">
        <v>85412</v>
      </c>
      <c r="B897" s="144" t="s">
        <v>1817</v>
      </c>
      <c r="C897" s="343">
        <v>883</v>
      </c>
      <c r="D897" s="147">
        <v>0</v>
      </c>
      <c r="E897" s="147">
        <v>0</v>
      </c>
      <c r="F897" s="146" t="str">
        <f t="shared" si="15"/>
        <v>-</v>
      </c>
    </row>
    <row r="898" spans="1:6" s="8" customFormat="1" ht="24" x14ac:dyDescent="0.2">
      <c r="A898" s="143">
        <v>51212</v>
      </c>
      <c r="B898" s="152" t="s">
        <v>1818</v>
      </c>
      <c r="C898" s="343">
        <v>884</v>
      </c>
      <c r="D898" s="147">
        <v>0</v>
      </c>
      <c r="E898" s="147">
        <v>0</v>
      </c>
      <c r="F898" s="146" t="str">
        <f t="shared" si="15"/>
        <v>-</v>
      </c>
    </row>
    <row r="899" spans="1:6" s="8" customFormat="1" ht="24" x14ac:dyDescent="0.2">
      <c r="A899" s="143" t="s">
        <v>1475</v>
      </c>
      <c r="B899" s="152" t="s">
        <v>2737</v>
      </c>
      <c r="C899" s="343">
        <v>885</v>
      </c>
      <c r="D899" s="147">
        <v>0</v>
      </c>
      <c r="E899" s="147">
        <v>0</v>
      </c>
      <c r="F899" s="146" t="str">
        <f t="shared" si="15"/>
        <v>-</v>
      </c>
    </row>
    <row r="900" spans="1:6" s="8" customFormat="1" x14ac:dyDescent="0.2">
      <c r="A900" s="143">
        <v>51322</v>
      </c>
      <c r="B900" s="144" t="s">
        <v>1819</v>
      </c>
      <c r="C900" s="343">
        <v>886</v>
      </c>
      <c r="D900" s="147">
        <v>0</v>
      </c>
      <c r="E900" s="147">
        <v>0</v>
      </c>
      <c r="F900" s="146" t="str">
        <f t="shared" si="15"/>
        <v>-</v>
      </c>
    </row>
    <row r="901" spans="1:6" s="8" customFormat="1" x14ac:dyDescent="0.2">
      <c r="A901" s="143" t="s">
        <v>2738</v>
      </c>
      <c r="B901" s="144" t="s">
        <v>2739</v>
      </c>
      <c r="C901" s="343">
        <v>887</v>
      </c>
      <c r="D901" s="147">
        <v>0</v>
      </c>
      <c r="E901" s="147">
        <v>0</v>
      </c>
      <c r="F901" s="146" t="str">
        <f t="shared" si="15"/>
        <v>-</v>
      </c>
    </row>
    <row r="902" spans="1:6" s="8" customFormat="1" x14ac:dyDescent="0.2">
      <c r="A902" s="143">
        <v>51332</v>
      </c>
      <c r="B902" s="144" t="s">
        <v>1820</v>
      </c>
      <c r="C902" s="343">
        <v>888</v>
      </c>
      <c r="D902" s="147">
        <v>0</v>
      </c>
      <c r="E902" s="147">
        <v>0</v>
      </c>
      <c r="F902" s="146" t="str">
        <f t="shared" ref="F902:F965" si="16">IF(D902&lt;&gt;0,IF(E902/D902&gt;=100,"&gt;&gt;100",E902/D902*100),"-")</f>
        <v>-</v>
      </c>
    </row>
    <row r="903" spans="1:6" s="8" customFormat="1" x14ac:dyDescent="0.2">
      <c r="A903" s="143" t="s">
        <v>2740</v>
      </c>
      <c r="B903" s="144" t="s">
        <v>2953</v>
      </c>
      <c r="C903" s="343">
        <v>889</v>
      </c>
      <c r="D903" s="147">
        <v>0</v>
      </c>
      <c r="E903" s="147">
        <v>0</v>
      </c>
      <c r="F903" s="146" t="str">
        <f t="shared" si="16"/>
        <v>-</v>
      </c>
    </row>
    <row r="904" spans="1:6" s="8" customFormat="1" x14ac:dyDescent="0.2">
      <c r="A904" s="143">
        <v>51342</v>
      </c>
      <c r="B904" s="144" t="s">
        <v>224</v>
      </c>
      <c r="C904" s="343">
        <v>890</v>
      </c>
      <c r="D904" s="147">
        <v>0</v>
      </c>
      <c r="E904" s="147">
        <v>0</v>
      </c>
      <c r="F904" s="146" t="str">
        <f t="shared" si="16"/>
        <v>-</v>
      </c>
    </row>
    <row r="905" spans="1:6" s="8" customFormat="1" ht="24" x14ac:dyDescent="0.2">
      <c r="A905" s="143" t="s">
        <v>2954</v>
      </c>
      <c r="B905" s="144" t="s">
        <v>2955</v>
      </c>
      <c r="C905" s="343">
        <v>891</v>
      </c>
      <c r="D905" s="147">
        <v>0</v>
      </c>
      <c r="E905" s="147">
        <v>0</v>
      </c>
      <c r="F905" s="146" t="str">
        <f t="shared" si="16"/>
        <v>-</v>
      </c>
    </row>
    <row r="906" spans="1:6" s="8" customFormat="1" x14ac:dyDescent="0.2">
      <c r="A906" s="143">
        <v>51411</v>
      </c>
      <c r="B906" s="144" t="s">
        <v>225</v>
      </c>
      <c r="C906" s="343">
        <v>892</v>
      </c>
      <c r="D906" s="147">
        <v>0</v>
      </c>
      <c r="E906" s="147">
        <v>0</v>
      </c>
      <c r="F906" s="146" t="str">
        <f t="shared" si="16"/>
        <v>-</v>
      </c>
    </row>
    <row r="907" spans="1:6" s="8" customFormat="1" x14ac:dyDescent="0.2">
      <c r="A907" s="143">
        <v>51412</v>
      </c>
      <c r="B907" s="144" t="s">
        <v>226</v>
      </c>
      <c r="C907" s="343">
        <v>893</v>
      </c>
      <c r="D907" s="147">
        <v>0</v>
      </c>
      <c r="E907" s="147">
        <v>0</v>
      </c>
      <c r="F907" s="146" t="str">
        <f t="shared" si="16"/>
        <v>-</v>
      </c>
    </row>
    <row r="908" spans="1:6" s="8" customFormat="1" x14ac:dyDescent="0.2">
      <c r="A908" s="143" t="s">
        <v>2956</v>
      </c>
      <c r="B908" s="144" t="s">
        <v>2957</v>
      </c>
      <c r="C908" s="343">
        <v>894</v>
      </c>
      <c r="D908" s="147">
        <v>0</v>
      </c>
      <c r="E908" s="147">
        <v>0</v>
      </c>
      <c r="F908" s="146" t="str">
        <f t="shared" si="16"/>
        <v>-</v>
      </c>
    </row>
    <row r="909" spans="1:6" s="8" customFormat="1" x14ac:dyDescent="0.2">
      <c r="A909" s="143">
        <v>51532</v>
      </c>
      <c r="B909" s="144" t="s">
        <v>227</v>
      </c>
      <c r="C909" s="343">
        <v>895</v>
      </c>
      <c r="D909" s="147">
        <v>0</v>
      </c>
      <c r="E909" s="147">
        <v>0</v>
      </c>
      <c r="F909" s="146" t="str">
        <f t="shared" si="16"/>
        <v>-</v>
      </c>
    </row>
    <row r="910" spans="1:6" s="8" customFormat="1" ht="24" x14ac:dyDescent="0.2">
      <c r="A910" s="143" t="s">
        <v>2958</v>
      </c>
      <c r="B910" s="144" t="s">
        <v>2959</v>
      </c>
      <c r="C910" s="343">
        <v>896</v>
      </c>
      <c r="D910" s="147">
        <v>0</v>
      </c>
      <c r="E910" s="147">
        <v>0</v>
      </c>
      <c r="F910" s="146" t="str">
        <f t="shared" si="16"/>
        <v>-</v>
      </c>
    </row>
    <row r="911" spans="1:6" s="8" customFormat="1" x14ac:dyDescent="0.2">
      <c r="A911" s="143">
        <v>51542</v>
      </c>
      <c r="B911" s="144" t="s">
        <v>228</v>
      </c>
      <c r="C911" s="343">
        <v>897</v>
      </c>
      <c r="D911" s="147">
        <v>0</v>
      </c>
      <c r="E911" s="147">
        <v>0</v>
      </c>
      <c r="F911" s="146" t="str">
        <f t="shared" si="16"/>
        <v>-</v>
      </c>
    </row>
    <row r="912" spans="1:6" s="8" customFormat="1" ht="24" x14ac:dyDescent="0.2">
      <c r="A912" s="143" t="s">
        <v>2960</v>
      </c>
      <c r="B912" s="144" t="s">
        <v>2961</v>
      </c>
      <c r="C912" s="343">
        <v>898</v>
      </c>
      <c r="D912" s="147">
        <v>0</v>
      </c>
      <c r="E912" s="147">
        <v>0</v>
      </c>
      <c r="F912" s="146" t="str">
        <f t="shared" si="16"/>
        <v>-</v>
      </c>
    </row>
    <row r="913" spans="1:6" s="8" customFormat="1" ht="24" x14ac:dyDescent="0.2">
      <c r="A913" s="143">
        <v>51552</v>
      </c>
      <c r="B913" s="152" t="s">
        <v>3422</v>
      </c>
      <c r="C913" s="343">
        <v>899</v>
      </c>
      <c r="D913" s="147">
        <v>0</v>
      </c>
      <c r="E913" s="147">
        <v>0</v>
      </c>
      <c r="F913" s="146" t="str">
        <f t="shared" si="16"/>
        <v>-</v>
      </c>
    </row>
    <row r="914" spans="1:6" s="8" customFormat="1" ht="24" x14ac:dyDescent="0.2">
      <c r="A914" s="143" t="s">
        <v>2962</v>
      </c>
      <c r="B914" s="152" t="s">
        <v>1736</v>
      </c>
      <c r="C914" s="343">
        <v>900</v>
      </c>
      <c r="D914" s="147">
        <v>0</v>
      </c>
      <c r="E914" s="147">
        <v>0</v>
      </c>
      <c r="F914" s="146" t="str">
        <f t="shared" si="16"/>
        <v>-</v>
      </c>
    </row>
    <row r="915" spans="1:6" s="8" customFormat="1" x14ac:dyDescent="0.2">
      <c r="A915" s="143">
        <v>51631</v>
      </c>
      <c r="B915" s="144" t="s">
        <v>3423</v>
      </c>
      <c r="C915" s="343">
        <v>901</v>
      </c>
      <c r="D915" s="147">
        <v>0</v>
      </c>
      <c r="E915" s="147">
        <v>0</v>
      </c>
      <c r="F915" s="146" t="str">
        <f t="shared" si="16"/>
        <v>-</v>
      </c>
    </row>
    <row r="916" spans="1:6" s="8" customFormat="1" x14ac:dyDescent="0.2">
      <c r="A916" s="143">
        <v>51632</v>
      </c>
      <c r="B916" s="144" t="s">
        <v>3424</v>
      </c>
      <c r="C916" s="343">
        <v>902</v>
      </c>
      <c r="D916" s="147">
        <v>0</v>
      </c>
      <c r="E916" s="147">
        <v>0</v>
      </c>
      <c r="F916" s="146" t="str">
        <f t="shared" si="16"/>
        <v>-</v>
      </c>
    </row>
    <row r="917" spans="1:6" s="8" customFormat="1" ht="24" x14ac:dyDescent="0.2">
      <c r="A917" s="143" t="s">
        <v>1737</v>
      </c>
      <c r="B917" s="144" t="s">
        <v>1738</v>
      </c>
      <c r="C917" s="343">
        <v>903</v>
      </c>
      <c r="D917" s="147">
        <v>0</v>
      </c>
      <c r="E917" s="147">
        <v>0</v>
      </c>
      <c r="F917" s="146" t="str">
        <f t="shared" si="16"/>
        <v>-</v>
      </c>
    </row>
    <row r="918" spans="1:6" s="8" customFormat="1" x14ac:dyDescent="0.2">
      <c r="A918" s="143">
        <v>51641</v>
      </c>
      <c r="B918" s="144" t="s">
        <v>3425</v>
      </c>
      <c r="C918" s="343">
        <v>904</v>
      </c>
      <c r="D918" s="147">
        <v>0</v>
      </c>
      <c r="E918" s="147">
        <v>0</v>
      </c>
      <c r="F918" s="146" t="str">
        <f t="shared" si="16"/>
        <v>-</v>
      </c>
    </row>
    <row r="919" spans="1:6" s="8" customFormat="1" x14ac:dyDescent="0.2">
      <c r="A919" s="143">
        <v>51642</v>
      </c>
      <c r="B919" s="144" t="s">
        <v>3426</v>
      </c>
      <c r="C919" s="343">
        <v>905</v>
      </c>
      <c r="D919" s="147">
        <v>0</v>
      </c>
      <c r="E919" s="147">
        <v>0</v>
      </c>
      <c r="F919" s="146" t="str">
        <f t="shared" si="16"/>
        <v>-</v>
      </c>
    </row>
    <row r="920" spans="1:6" s="8" customFormat="1" x14ac:dyDescent="0.2">
      <c r="A920" s="143" t="s">
        <v>1739</v>
      </c>
      <c r="B920" s="144" t="s">
        <v>1740</v>
      </c>
      <c r="C920" s="343">
        <v>906</v>
      </c>
      <c r="D920" s="147">
        <v>0</v>
      </c>
      <c r="E920" s="147">
        <v>0</v>
      </c>
      <c r="F920" s="146" t="str">
        <f t="shared" si="16"/>
        <v>-</v>
      </c>
    </row>
    <row r="921" spans="1:6" s="8" customFormat="1" x14ac:dyDescent="0.2">
      <c r="A921" s="143">
        <v>51711</v>
      </c>
      <c r="B921" s="144" t="s">
        <v>3427</v>
      </c>
      <c r="C921" s="343">
        <v>907</v>
      </c>
      <c r="D921" s="147">
        <v>0</v>
      </c>
      <c r="E921" s="147">
        <v>0</v>
      </c>
      <c r="F921" s="146" t="str">
        <f t="shared" si="16"/>
        <v>-</v>
      </c>
    </row>
    <row r="922" spans="1:6" s="8" customFormat="1" x14ac:dyDescent="0.2">
      <c r="A922" s="143">
        <v>51712</v>
      </c>
      <c r="B922" s="144" t="s">
        <v>3428</v>
      </c>
      <c r="C922" s="343">
        <v>908</v>
      </c>
      <c r="D922" s="147">
        <v>0</v>
      </c>
      <c r="E922" s="147">
        <v>0</v>
      </c>
      <c r="F922" s="146" t="str">
        <f t="shared" si="16"/>
        <v>-</v>
      </c>
    </row>
    <row r="923" spans="1:6" s="8" customFormat="1" x14ac:dyDescent="0.2">
      <c r="A923" s="143">
        <v>51721</v>
      </c>
      <c r="B923" s="144" t="s">
        <v>3429</v>
      </c>
      <c r="C923" s="343">
        <v>909</v>
      </c>
      <c r="D923" s="147">
        <v>0</v>
      </c>
      <c r="E923" s="147">
        <v>0</v>
      </c>
      <c r="F923" s="146" t="str">
        <f t="shared" si="16"/>
        <v>-</v>
      </c>
    </row>
    <row r="924" spans="1:6" s="8" customFormat="1" x14ac:dyDescent="0.2">
      <c r="A924" s="143">
        <v>51722</v>
      </c>
      <c r="B924" s="144" t="s">
        <v>985</v>
      </c>
      <c r="C924" s="343">
        <v>910</v>
      </c>
      <c r="D924" s="147">
        <v>0</v>
      </c>
      <c r="E924" s="147">
        <v>0</v>
      </c>
      <c r="F924" s="146" t="str">
        <f t="shared" si="16"/>
        <v>-</v>
      </c>
    </row>
    <row r="925" spans="1:6" s="8" customFormat="1" x14ac:dyDescent="0.2">
      <c r="A925" s="143" t="s">
        <v>1741</v>
      </c>
      <c r="B925" s="144" t="s">
        <v>1742</v>
      </c>
      <c r="C925" s="343">
        <v>911</v>
      </c>
      <c r="D925" s="147">
        <v>0</v>
      </c>
      <c r="E925" s="147">
        <v>0</v>
      </c>
      <c r="F925" s="146" t="str">
        <f t="shared" si="16"/>
        <v>-</v>
      </c>
    </row>
    <row r="926" spans="1:6" s="8" customFormat="1" x14ac:dyDescent="0.2">
      <c r="A926" s="143">
        <v>51731</v>
      </c>
      <c r="B926" s="144" t="s">
        <v>986</v>
      </c>
      <c r="C926" s="343">
        <v>912</v>
      </c>
      <c r="D926" s="147">
        <v>0</v>
      </c>
      <c r="E926" s="147">
        <v>0</v>
      </c>
      <c r="F926" s="146" t="str">
        <f t="shared" si="16"/>
        <v>-</v>
      </c>
    </row>
    <row r="927" spans="1:6" s="8" customFormat="1" x14ac:dyDescent="0.2">
      <c r="A927" s="143">
        <v>51732</v>
      </c>
      <c r="B927" s="144" t="s">
        <v>987</v>
      </c>
      <c r="C927" s="343">
        <v>913</v>
      </c>
      <c r="D927" s="147">
        <v>0</v>
      </c>
      <c r="E927" s="147">
        <v>0</v>
      </c>
      <c r="F927" s="146" t="str">
        <f t="shared" si="16"/>
        <v>-</v>
      </c>
    </row>
    <row r="928" spans="1:6" s="8" customFormat="1" x14ac:dyDescent="0.2">
      <c r="A928" s="143" t="s">
        <v>1743</v>
      </c>
      <c r="B928" s="144" t="s">
        <v>1744</v>
      </c>
      <c r="C928" s="343">
        <v>914</v>
      </c>
      <c r="D928" s="147">
        <v>0</v>
      </c>
      <c r="E928" s="147">
        <v>0</v>
      </c>
      <c r="F928" s="146" t="str">
        <f t="shared" si="16"/>
        <v>-</v>
      </c>
    </row>
    <row r="929" spans="1:6" s="8" customFormat="1" x14ac:dyDescent="0.2">
      <c r="A929" s="143">
        <v>51741</v>
      </c>
      <c r="B929" s="144" t="s">
        <v>988</v>
      </c>
      <c r="C929" s="343">
        <v>915</v>
      </c>
      <c r="D929" s="147">
        <v>0</v>
      </c>
      <c r="E929" s="147">
        <v>0</v>
      </c>
      <c r="F929" s="146" t="str">
        <f t="shared" si="16"/>
        <v>-</v>
      </c>
    </row>
    <row r="930" spans="1:6" s="8" customFormat="1" x14ac:dyDescent="0.2">
      <c r="A930" s="143">
        <v>51742</v>
      </c>
      <c r="B930" s="144" t="s">
        <v>989</v>
      </c>
      <c r="C930" s="343">
        <v>916</v>
      </c>
      <c r="D930" s="147">
        <v>0</v>
      </c>
      <c r="E930" s="147">
        <v>0</v>
      </c>
      <c r="F930" s="146" t="str">
        <f t="shared" si="16"/>
        <v>-</v>
      </c>
    </row>
    <row r="931" spans="1:6" s="8" customFormat="1" x14ac:dyDescent="0.2">
      <c r="A931" s="143" t="s">
        <v>1745</v>
      </c>
      <c r="B931" s="144" t="s">
        <v>2891</v>
      </c>
      <c r="C931" s="343">
        <v>917</v>
      </c>
      <c r="D931" s="147">
        <v>0</v>
      </c>
      <c r="E931" s="147">
        <v>0</v>
      </c>
      <c r="F931" s="146" t="str">
        <f t="shared" si="16"/>
        <v>-</v>
      </c>
    </row>
    <row r="932" spans="1:6" s="8" customFormat="1" x14ac:dyDescent="0.2">
      <c r="A932" s="143">
        <v>51751</v>
      </c>
      <c r="B932" s="144" t="s">
        <v>990</v>
      </c>
      <c r="C932" s="343">
        <v>918</v>
      </c>
      <c r="D932" s="147">
        <v>0</v>
      </c>
      <c r="E932" s="147">
        <v>0</v>
      </c>
      <c r="F932" s="146" t="str">
        <f t="shared" si="16"/>
        <v>-</v>
      </c>
    </row>
    <row r="933" spans="1:6" s="8" customFormat="1" x14ac:dyDescent="0.2">
      <c r="A933" s="143">
        <v>51752</v>
      </c>
      <c r="B933" s="144" t="s">
        <v>991</v>
      </c>
      <c r="C933" s="343">
        <v>919</v>
      </c>
      <c r="D933" s="147">
        <v>0</v>
      </c>
      <c r="E933" s="147">
        <v>0</v>
      </c>
      <c r="F933" s="146" t="str">
        <f t="shared" si="16"/>
        <v>-</v>
      </c>
    </row>
    <row r="934" spans="1:6" s="8" customFormat="1" x14ac:dyDescent="0.2">
      <c r="A934" s="143" t="s">
        <v>2892</v>
      </c>
      <c r="B934" s="144" t="s">
        <v>2893</v>
      </c>
      <c r="C934" s="343">
        <v>920</v>
      </c>
      <c r="D934" s="147">
        <v>0</v>
      </c>
      <c r="E934" s="147">
        <v>0</v>
      </c>
      <c r="F934" s="146" t="str">
        <f t="shared" si="16"/>
        <v>-</v>
      </c>
    </row>
    <row r="935" spans="1:6" s="8" customFormat="1" x14ac:dyDescent="0.2">
      <c r="A935" s="143">
        <v>51761</v>
      </c>
      <c r="B935" s="144" t="s">
        <v>992</v>
      </c>
      <c r="C935" s="343">
        <v>921</v>
      </c>
      <c r="D935" s="147">
        <v>0</v>
      </c>
      <c r="E935" s="147">
        <v>0</v>
      </c>
      <c r="F935" s="146" t="str">
        <f t="shared" si="16"/>
        <v>-</v>
      </c>
    </row>
    <row r="936" spans="1:6" s="8" customFormat="1" x14ac:dyDescent="0.2">
      <c r="A936" s="143">
        <v>51762</v>
      </c>
      <c r="B936" s="144" t="s">
        <v>2032</v>
      </c>
      <c r="C936" s="343">
        <v>922</v>
      </c>
      <c r="D936" s="147">
        <v>0</v>
      </c>
      <c r="E936" s="147">
        <v>0</v>
      </c>
      <c r="F936" s="146" t="str">
        <f t="shared" si="16"/>
        <v>-</v>
      </c>
    </row>
    <row r="937" spans="1:6" s="8" customFormat="1" ht="24" x14ac:dyDescent="0.2">
      <c r="A937" s="143" t="s">
        <v>2894</v>
      </c>
      <c r="B937" s="144" t="s">
        <v>2895</v>
      </c>
      <c r="C937" s="343">
        <v>923</v>
      </c>
      <c r="D937" s="147">
        <v>0</v>
      </c>
      <c r="E937" s="147">
        <v>0</v>
      </c>
      <c r="F937" s="146" t="str">
        <f t="shared" si="16"/>
        <v>-</v>
      </c>
    </row>
    <row r="938" spans="1:6" s="8" customFormat="1" ht="24" x14ac:dyDescent="0.2">
      <c r="A938" s="143">
        <v>51771</v>
      </c>
      <c r="B938" s="144" t="s">
        <v>414</v>
      </c>
      <c r="C938" s="343">
        <v>924</v>
      </c>
      <c r="D938" s="147">
        <v>0</v>
      </c>
      <c r="E938" s="147">
        <v>0</v>
      </c>
      <c r="F938" s="146" t="str">
        <f t="shared" si="16"/>
        <v>-</v>
      </c>
    </row>
    <row r="939" spans="1:6" s="8" customFormat="1" ht="24" x14ac:dyDescent="0.2">
      <c r="A939" s="143">
        <v>51772</v>
      </c>
      <c r="B939" s="144" t="s">
        <v>415</v>
      </c>
      <c r="C939" s="343">
        <v>925</v>
      </c>
      <c r="D939" s="147">
        <v>0</v>
      </c>
      <c r="E939" s="147">
        <v>0</v>
      </c>
      <c r="F939" s="146" t="str">
        <f t="shared" si="16"/>
        <v>-</v>
      </c>
    </row>
    <row r="940" spans="1:6" s="8" customFormat="1" ht="24" x14ac:dyDescent="0.2">
      <c r="A940" s="143" t="s">
        <v>2896</v>
      </c>
      <c r="B940" s="144" t="s">
        <v>2609</v>
      </c>
      <c r="C940" s="343">
        <v>926</v>
      </c>
      <c r="D940" s="147">
        <v>0</v>
      </c>
      <c r="E940" s="147">
        <v>0</v>
      </c>
      <c r="F940" s="146" t="str">
        <f t="shared" si="16"/>
        <v>-</v>
      </c>
    </row>
    <row r="941" spans="1:6" s="8" customFormat="1" x14ac:dyDescent="0.2">
      <c r="A941" s="143">
        <v>54132</v>
      </c>
      <c r="B941" s="144" t="s">
        <v>416</v>
      </c>
      <c r="C941" s="343">
        <v>927</v>
      </c>
      <c r="D941" s="147">
        <v>0</v>
      </c>
      <c r="E941" s="147">
        <v>0</v>
      </c>
      <c r="F941" s="146" t="str">
        <f t="shared" si="16"/>
        <v>-</v>
      </c>
    </row>
    <row r="942" spans="1:6" s="8" customFormat="1" x14ac:dyDescent="0.2">
      <c r="A942" s="143">
        <v>54142</v>
      </c>
      <c r="B942" s="144" t="s">
        <v>417</v>
      </c>
      <c r="C942" s="343">
        <v>928</v>
      </c>
      <c r="D942" s="147">
        <v>0</v>
      </c>
      <c r="E942" s="147">
        <v>0</v>
      </c>
      <c r="F942" s="146" t="str">
        <f t="shared" si="16"/>
        <v>-</v>
      </c>
    </row>
    <row r="943" spans="1:6" s="8" customFormat="1" x14ac:dyDescent="0.2">
      <c r="A943" s="143">
        <v>54152</v>
      </c>
      <c r="B943" s="144" t="s">
        <v>3852</v>
      </c>
      <c r="C943" s="343">
        <v>929</v>
      </c>
      <c r="D943" s="147">
        <v>0</v>
      </c>
      <c r="E943" s="147">
        <v>0</v>
      </c>
      <c r="F943" s="146" t="str">
        <f t="shared" si="16"/>
        <v>-</v>
      </c>
    </row>
    <row r="944" spans="1:6" s="8" customFormat="1" x14ac:dyDescent="0.2">
      <c r="A944" s="143">
        <v>54162</v>
      </c>
      <c r="B944" s="144" t="s">
        <v>87</v>
      </c>
      <c r="C944" s="343">
        <v>930</v>
      </c>
      <c r="D944" s="147">
        <v>0</v>
      </c>
      <c r="E944" s="147">
        <v>0</v>
      </c>
      <c r="F944" s="146" t="str">
        <f t="shared" si="16"/>
        <v>-</v>
      </c>
    </row>
    <row r="945" spans="1:6" s="8" customFormat="1" x14ac:dyDescent="0.2">
      <c r="A945" s="143">
        <v>54221</v>
      </c>
      <c r="B945" s="149" t="s">
        <v>88</v>
      </c>
      <c r="C945" s="343">
        <v>931</v>
      </c>
      <c r="D945" s="147">
        <v>0</v>
      </c>
      <c r="E945" s="147">
        <v>0</v>
      </c>
      <c r="F945" s="146" t="str">
        <f t="shared" si="16"/>
        <v>-</v>
      </c>
    </row>
    <row r="946" spans="1:6" s="8" customFormat="1" x14ac:dyDescent="0.2">
      <c r="A946" s="143">
        <v>54222</v>
      </c>
      <c r="B946" s="149" t="s">
        <v>89</v>
      </c>
      <c r="C946" s="343">
        <v>932</v>
      </c>
      <c r="D946" s="147">
        <v>0</v>
      </c>
      <c r="E946" s="147">
        <v>0</v>
      </c>
      <c r="F946" s="146" t="str">
        <f t="shared" si="16"/>
        <v>-</v>
      </c>
    </row>
    <row r="947" spans="1:6" s="8" customFormat="1" x14ac:dyDescent="0.2">
      <c r="A947" s="143" t="s">
        <v>3150</v>
      </c>
      <c r="B947" s="144" t="s">
        <v>3151</v>
      </c>
      <c r="C947" s="343">
        <v>933</v>
      </c>
      <c r="D947" s="147">
        <v>0</v>
      </c>
      <c r="E947" s="147">
        <v>0</v>
      </c>
      <c r="F947" s="146" t="str">
        <f t="shared" si="16"/>
        <v>-</v>
      </c>
    </row>
    <row r="948" spans="1:6" s="8" customFormat="1" ht="24" x14ac:dyDescent="0.2">
      <c r="A948" s="143">
        <v>54232</v>
      </c>
      <c r="B948" s="152" t="s">
        <v>631</v>
      </c>
      <c r="C948" s="343">
        <v>934</v>
      </c>
      <c r="D948" s="147">
        <v>0</v>
      </c>
      <c r="E948" s="147">
        <v>0</v>
      </c>
      <c r="F948" s="146" t="str">
        <f t="shared" si="16"/>
        <v>-</v>
      </c>
    </row>
    <row r="949" spans="1:6" s="8" customFormat="1" ht="24" x14ac:dyDescent="0.2">
      <c r="A949" s="143">
        <v>54242</v>
      </c>
      <c r="B949" s="144" t="s">
        <v>632</v>
      </c>
      <c r="C949" s="343">
        <v>935</v>
      </c>
      <c r="D949" s="147">
        <v>0</v>
      </c>
      <c r="E949" s="147">
        <v>0</v>
      </c>
      <c r="F949" s="146" t="str">
        <f t="shared" si="16"/>
        <v>-</v>
      </c>
    </row>
    <row r="950" spans="1:6" s="8" customFormat="1" ht="24" x14ac:dyDescent="0.2">
      <c r="A950" s="143" t="s">
        <v>3152</v>
      </c>
      <c r="B950" s="144" t="s">
        <v>2279</v>
      </c>
      <c r="C950" s="343">
        <v>936</v>
      </c>
      <c r="D950" s="147">
        <v>0</v>
      </c>
      <c r="E950" s="147">
        <v>0</v>
      </c>
      <c r="F950" s="146" t="str">
        <f t="shared" si="16"/>
        <v>-</v>
      </c>
    </row>
    <row r="951" spans="1:6" s="8" customFormat="1" x14ac:dyDescent="0.2">
      <c r="A951" s="143">
        <v>54312</v>
      </c>
      <c r="B951" s="149" t="s">
        <v>633</v>
      </c>
      <c r="C951" s="343">
        <v>937</v>
      </c>
      <c r="D951" s="147">
        <v>0</v>
      </c>
      <c r="E951" s="147">
        <v>0</v>
      </c>
      <c r="F951" s="146" t="str">
        <f t="shared" si="16"/>
        <v>-</v>
      </c>
    </row>
    <row r="952" spans="1:6" s="8" customFormat="1" ht="24" x14ac:dyDescent="0.2">
      <c r="A952" s="143">
        <v>54431</v>
      </c>
      <c r="B952" s="144" t="s">
        <v>3759</v>
      </c>
      <c r="C952" s="343">
        <v>938</v>
      </c>
      <c r="D952" s="147">
        <v>0</v>
      </c>
      <c r="E952" s="147">
        <v>0</v>
      </c>
      <c r="F952" s="146" t="str">
        <f t="shared" si="16"/>
        <v>-</v>
      </c>
    </row>
    <row r="953" spans="1:6" s="8" customFormat="1" ht="24" x14ac:dyDescent="0.2">
      <c r="A953" s="143">
        <v>54432</v>
      </c>
      <c r="B953" s="144" t="s">
        <v>993</v>
      </c>
      <c r="C953" s="343">
        <v>939</v>
      </c>
      <c r="D953" s="147">
        <v>0</v>
      </c>
      <c r="E953" s="147">
        <v>0</v>
      </c>
      <c r="F953" s="146" t="str">
        <f t="shared" si="16"/>
        <v>-</v>
      </c>
    </row>
    <row r="954" spans="1:6" s="8" customFormat="1" ht="24" x14ac:dyDescent="0.2">
      <c r="A954" s="143" t="s">
        <v>2280</v>
      </c>
      <c r="B954" s="144" t="s">
        <v>2281</v>
      </c>
      <c r="C954" s="343">
        <v>940</v>
      </c>
      <c r="D954" s="147">
        <v>0</v>
      </c>
      <c r="E954" s="147">
        <v>0</v>
      </c>
      <c r="F954" s="146" t="str">
        <f t="shared" si="16"/>
        <v>-</v>
      </c>
    </row>
    <row r="955" spans="1:6" s="8" customFormat="1" ht="24" x14ac:dyDescent="0.2">
      <c r="A955" s="143">
        <v>54442</v>
      </c>
      <c r="B955" s="144" t="s">
        <v>994</v>
      </c>
      <c r="C955" s="343">
        <v>941</v>
      </c>
      <c r="D955" s="147">
        <v>0</v>
      </c>
      <c r="E955" s="147">
        <v>0</v>
      </c>
      <c r="F955" s="146" t="str">
        <f t="shared" si="16"/>
        <v>-</v>
      </c>
    </row>
    <row r="956" spans="1:6" s="8" customFormat="1" ht="24" x14ac:dyDescent="0.2">
      <c r="A956" s="143">
        <v>54452</v>
      </c>
      <c r="B956" s="144" t="s">
        <v>1786</v>
      </c>
      <c r="C956" s="343">
        <v>942</v>
      </c>
      <c r="D956" s="147">
        <v>0</v>
      </c>
      <c r="E956" s="147">
        <v>0</v>
      </c>
      <c r="F956" s="146" t="str">
        <f t="shared" si="16"/>
        <v>-</v>
      </c>
    </row>
    <row r="957" spans="1:6" s="8" customFormat="1" ht="24" x14ac:dyDescent="0.2">
      <c r="A957" s="143" t="s">
        <v>2282</v>
      </c>
      <c r="B957" s="144" t="s">
        <v>2283</v>
      </c>
      <c r="C957" s="343">
        <v>943</v>
      </c>
      <c r="D957" s="147">
        <v>0</v>
      </c>
      <c r="E957" s="147">
        <v>0</v>
      </c>
      <c r="F957" s="146" t="str">
        <f t="shared" si="16"/>
        <v>-</v>
      </c>
    </row>
    <row r="958" spans="1:6" s="8" customFormat="1" x14ac:dyDescent="0.2">
      <c r="A958" s="143">
        <v>54461</v>
      </c>
      <c r="B958" s="144" t="s">
        <v>1787</v>
      </c>
      <c r="C958" s="343">
        <v>944</v>
      </c>
      <c r="D958" s="147">
        <v>0</v>
      </c>
      <c r="E958" s="147">
        <v>0</v>
      </c>
      <c r="F958" s="146" t="str">
        <f t="shared" si="16"/>
        <v>-</v>
      </c>
    </row>
    <row r="959" spans="1:6" s="8" customFormat="1" x14ac:dyDescent="0.2">
      <c r="A959" s="143">
        <v>54462</v>
      </c>
      <c r="B959" s="144" t="s">
        <v>1788</v>
      </c>
      <c r="C959" s="343">
        <v>945</v>
      </c>
      <c r="D959" s="147">
        <v>0</v>
      </c>
      <c r="E959" s="147">
        <v>0</v>
      </c>
      <c r="F959" s="146" t="str">
        <f t="shared" si="16"/>
        <v>-</v>
      </c>
    </row>
    <row r="960" spans="1:6" s="8" customFormat="1" x14ac:dyDescent="0.2">
      <c r="A960" s="143" t="s">
        <v>2284</v>
      </c>
      <c r="B960" s="144" t="s">
        <v>2285</v>
      </c>
      <c r="C960" s="343">
        <v>946</v>
      </c>
      <c r="D960" s="147">
        <v>0</v>
      </c>
      <c r="E960" s="147">
        <v>0</v>
      </c>
      <c r="F960" s="146" t="str">
        <f t="shared" si="16"/>
        <v>-</v>
      </c>
    </row>
    <row r="961" spans="1:6" s="8" customFormat="1" x14ac:dyDescent="0.2">
      <c r="A961" s="143">
        <v>54472</v>
      </c>
      <c r="B961" s="149" t="s">
        <v>1789</v>
      </c>
      <c r="C961" s="343">
        <v>947</v>
      </c>
      <c r="D961" s="147">
        <v>0</v>
      </c>
      <c r="E961" s="147">
        <v>0</v>
      </c>
      <c r="F961" s="146" t="str">
        <f t="shared" si="16"/>
        <v>-</v>
      </c>
    </row>
    <row r="962" spans="1:6" s="8" customFormat="1" ht="24" x14ac:dyDescent="0.2">
      <c r="A962" s="143">
        <v>54482</v>
      </c>
      <c r="B962" s="152" t="s">
        <v>1821</v>
      </c>
      <c r="C962" s="343">
        <v>948</v>
      </c>
      <c r="D962" s="147">
        <v>0</v>
      </c>
      <c r="E962" s="147">
        <v>0</v>
      </c>
      <c r="F962" s="146" t="str">
        <f t="shared" si="16"/>
        <v>-</v>
      </c>
    </row>
    <row r="963" spans="1:6" s="8" customFormat="1" ht="24" x14ac:dyDescent="0.2">
      <c r="A963" s="143" t="s">
        <v>2286</v>
      </c>
      <c r="B963" s="152" t="s">
        <v>179</v>
      </c>
      <c r="C963" s="343">
        <v>949</v>
      </c>
      <c r="D963" s="147">
        <v>0</v>
      </c>
      <c r="E963" s="147">
        <v>0</v>
      </c>
      <c r="F963" s="146" t="str">
        <f t="shared" si="16"/>
        <v>-</v>
      </c>
    </row>
    <row r="964" spans="1:6" s="8" customFormat="1" ht="24" x14ac:dyDescent="0.2">
      <c r="A964" s="143">
        <v>54532</v>
      </c>
      <c r="B964" s="144" t="s">
        <v>506</v>
      </c>
      <c r="C964" s="343">
        <v>950</v>
      </c>
      <c r="D964" s="147">
        <v>0</v>
      </c>
      <c r="E964" s="147">
        <v>0</v>
      </c>
      <c r="F964" s="146" t="str">
        <f t="shared" si="16"/>
        <v>-</v>
      </c>
    </row>
    <row r="965" spans="1:6" s="8" customFormat="1" x14ac:dyDescent="0.2">
      <c r="A965" s="143">
        <v>54542</v>
      </c>
      <c r="B965" s="144" t="s">
        <v>3642</v>
      </c>
      <c r="C965" s="343">
        <v>951</v>
      </c>
      <c r="D965" s="147">
        <v>0</v>
      </c>
      <c r="E965" s="147">
        <v>0</v>
      </c>
      <c r="F965" s="146" t="str">
        <f t="shared" si="16"/>
        <v>-</v>
      </c>
    </row>
    <row r="966" spans="1:6" s="8" customFormat="1" x14ac:dyDescent="0.2">
      <c r="A966" s="143">
        <v>54552</v>
      </c>
      <c r="B966" s="144" t="s">
        <v>1908</v>
      </c>
      <c r="C966" s="343">
        <v>952</v>
      </c>
      <c r="D966" s="147">
        <v>0</v>
      </c>
      <c r="E966" s="147">
        <v>0</v>
      </c>
      <c r="F966" s="146" t="str">
        <f t="shared" ref="F966:F981" si="17">IF(D966&lt;&gt;0,IF(E966/D966&gt;=100,"&gt;&gt;100",E966/D966*100),"-")</f>
        <v>-</v>
      </c>
    </row>
    <row r="967" spans="1:6" s="8" customFormat="1" x14ac:dyDescent="0.2">
      <c r="A967" s="143">
        <v>54711</v>
      </c>
      <c r="B967" s="144" t="s">
        <v>1909</v>
      </c>
      <c r="C967" s="343">
        <v>953</v>
      </c>
      <c r="D967" s="147">
        <v>0</v>
      </c>
      <c r="E967" s="147">
        <v>0</v>
      </c>
      <c r="F967" s="146" t="str">
        <f t="shared" si="17"/>
        <v>-</v>
      </c>
    </row>
    <row r="968" spans="1:6" s="8" customFormat="1" x14ac:dyDescent="0.2">
      <c r="A968" s="143">
        <v>54712</v>
      </c>
      <c r="B968" s="144" t="s">
        <v>1910</v>
      </c>
      <c r="C968" s="343">
        <v>954</v>
      </c>
      <c r="D968" s="147">
        <v>0</v>
      </c>
      <c r="E968" s="147">
        <v>0</v>
      </c>
      <c r="F968" s="146" t="str">
        <f t="shared" si="17"/>
        <v>-</v>
      </c>
    </row>
    <row r="969" spans="1:6" s="8" customFormat="1" x14ac:dyDescent="0.2">
      <c r="A969" s="143">
        <v>54721</v>
      </c>
      <c r="B969" s="144" t="s">
        <v>1143</v>
      </c>
      <c r="C969" s="343">
        <v>955</v>
      </c>
      <c r="D969" s="147">
        <v>0</v>
      </c>
      <c r="E969" s="147">
        <v>0</v>
      </c>
      <c r="F969" s="146" t="str">
        <f t="shared" si="17"/>
        <v>-</v>
      </c>
    </row>
    <row r="970" spans="1:6" s="8" customFormat="1" x14ac:dyDescent="0.2">
      <c r="A970" s="143">
        <v>54722</v>
      </c>
      <c r="B970" s="144" t="s">
        <v>1144</v>
      </c>
      <c r="C970" s="343">
        <v>956</v>
      </c>
      <c r="D970" s="147">
        <v>0</v>
      </c>
      <c r="E970" s="147">
        <v>0</v>
      </c>
      <c r="F970" s="146" t="str">
        <f t="shared" si="17"/>
        <v>-</v>
      </c>
    </row>
    <row r="971" spans="1:6" s="8" customFormat="1" x14ac:dyDescent="0.2">
      <c r="A971" s="143">
        <v>54731</v>
      </c>
      <c r="B971" s="144" t="s">
        <v>1145</v>
      </c>
      <c r="C971" s="343">
        <v>957</v>
      </c>
      <c r="D971" s="147">
        <v>0</v>
      </c>
      <c r="E971" s="147">
        <v>0</v>
      </c>
      <c r="F971" s="146" t="str">
        <f t="shared" si="17"/>
        <v>-</v>
      </c>
    </row>
    <row r="972" spans="1:6" s="8" customFormat="1" x14ac:dyDescent="0.2">
      <c r="A972" s="143">
        <v>54732</v>
      </c>
      <c r="B972" s="144" t="s">
        <v>1833</v>
      </c>
      <c r="C972" s="343">
        <v>958</v>
      </c>
      <c r="D972" s="147">
        <v>0</v>
      </c>
      <c r="E972" s="147">
        <v>0</v>
      </c>
      <c r="F972" s="146" t="str">
        <f t="shared" si="17"/>
        <v>-</v>
      </c>
    </row>
    <row r="973" spans="1:6" s="8" customFormat="1" x14ac:dyDescent="0.2">
      <c r="A973" s="143">
        <v>54741</v>
      </c>
      <c r="B973" s="144" t="s">
        <v>1834</v>
      </c>
      <c r="C973" s="343">
        <v>959</v>
      </c>
      <c r="D973" s="147">
        <v>0</v>
      </c>
      <c r="E973" s="147">
        <v>0</v>
      </c>
      <c r="F973" s="146" t="str">
        <f t="shared" si="17"/>
        <v>-</v>
      </c>
    </row>
    <row r="974" spans="1:6" s="8" customFormat="1" x14ac:dyDescent="0.2">
      <c r="A974" s="143">
        <v>54742</v>
      </c>
      <c r="B974" s="144" t="s">
        <v>1835</v>
      </c>
      <c r="C974" s="343">
        <v>960</v>
      </c>
      <c r="D974" s="147">
        <v>0</v>
      </c>
      <c r="E974" s="147">
        <v>0</v>
      </c>
      <c r="F974" s="146" t="str">
        <f t="shared" si="17"/>
        <v>-</v>
      </c>
    </row>
    <row r="975" spans="1:6" s="8" customFormat="1" x14ac:dyDescent="0.2">
      <c r="A975" s="143">
        <v>54751</v>
      </c>
      <c r="B975" s="144" t="s">
        <v>1054</v>
      </c>
      <c r="C975" s="343">
        <v>961</v>
      </c>
      <c r="D975" s="147">
        <v>0</v>
      </c>
      <c r="E975" s="147">
        <v>0</v>
      </c>
      <c r="F975" s="146" t="str">
        <f t="shared" si="17"/>
        <v>-</v>
      </c>
    </row>
    <row r="976" spans="1:6" s="8" customFormat="1" x14ac:dyDescent="0.2">
      <c r="A976" s="143">
        <v>54752</v>
      </c>
      <c r="B976" s="144" t="s">
        <v>1055</v>
      </c>
      <c r="C976" s="343">
        <v>962</v>
      </c>
      <c r="D976" s="147">
        <v>0</v>
      </c>
      <c r="E976" s="147">
        <v>0</v>
      </c>
      <c r="F976" s="146" t="str">
        <f t="shared" si="17"/>
        <v>-</v>
      </c>
    </row>
    <row r="977" spans="1:6" s="8" customFormat="1" ht="24" x14ac:dyDescent="0.2">
      <c r="A977" s="143">
        <v>54761</v>
      </c>
      <c r="B977" s="144" t="s">
        <v>599</v>
      </c>
      <c r="C977" s="343">
        <v>963</v>
      </c>
      <c r="D977" s="147">
        <v>0</v>
      </c>
      <c r="E977" s="147">
        <v>0</v>
      </c>
      <c r="F977" s="146" t="str">
        <f t="shared" si="17"/>
        <v>-</v>
      </c>
    </row>
    <row r="978" spans="1:6" s="8" customFormat="1" ht="24" x14ac:dyDescent="0.2">
      <c r="A978" s="143">
        <v>54762</v>
      </c>
      <c r="B978" s="144" t="s">
        <v>600</v>
      </c>
      <c r="C978" s="343">
        <v>964</v>
      </c>
      <c r="D978" s="147">
        <v>0</v>
      </c>
      <c r="E978" s="147">
        <v>0</v>
      </c>
      <c r="F978" s="146" t="str">
        <f t="shared" si="17"/>
        <v>-</v>
      </c>
    </row>
    <row r="979" spans="1:6" s="8" customFormat="1" ht="24" x14ac:dyDescent="0.2">
      <c r="A979" s="143">
        <v>54771</v>
      </c>
      <c r="B979" s="144" t="s">
        <v>601</v>
      </c>
      <c r="C979" s="343">
        <v>965</v>
      </c>
      <c r="D979" s="147">
        <v>0</v>
      </c>
      <c r="E979" s="147">
        <v>0</v>
      </c>
      <c r="F979" s="146" t="str">
        <f t="shared" si="17"/>
        <v>-</v>
      </c>
    </row>
    <row r="980" spans="1:6" s="8" customFormat="1" ht="24" x14ac:dyDescent="0.2">
      <c r="A980" s="143">
        <v>54772</v>
      </c>
      <c r="B980" s="144" t="s">
        <v>602</v>
      </c>
      <c r="C980" s="343">
        <v>966</v>
      </c>
      <c r="D980" s="147">
        <v>0</v>
      </c>
      <c r="E980" s="147">
        <v>0</v>
      </c>
      <c r="F980" s="146" t="str">
        <f t="shared" si="17"/>
        <v>-</v>
      </c>
    </row>
    <row r="981" spans="1:6" s="8" customFormat="1" x14ac:dyDescent="0.2">
      <c r="A981" s="154">
        <v>55312</v>
      </c>
      <c r="B981" s="155" t="s">
        <v>603</v>
      </c>
      <c r="C981" s="345">
        <v>967</v>
      </c>
      <c r="D981" s="156">
        <v>0</v>
      </c>
      <c r="E981" s="156">
        <v>0</v>
      </c>
      <c r="F981" s="157" t="str">
        <f t="shared" si="17"/>
        <v>-</v>
      </c>
    </row>
    <row r="982" spans="1:6" s="8" customFormat="1" ht="15" customHeight="1" x14ac:dyDescent="0.2">
      <c r="A982" s="435" t="s">
        <v>2578</v>
      </c>
      <c r="B982" s="436"/>
      <c r="C982" s="98"/>
      <c r="D982" s="99"/>
      <c r="E982" s="97"/>
      <c r="F982" s="97"/>
    </row>
    <row r="983" spans="1:6" s="8" customFormat="1" ht="33.75" x14ac:dyDescent="0.2">
      <c r="A983" s="331" t="s">
        <v>38</v>
      </c>
      <c r="B983" s="332" t="s">
        <v>759</v>
      </c>
      <c r="C983" s="332" t="s">
        <v>758</v>
      </c>
      <c r="D983" s="119" t="s">
        <v>489</v>
      </c>
      <c r="E983" s="9"/>
    </row>
    <row r="984" spans="1:6" s="8" customFormat="1" x14ac:dyDescent="0.2">
      <c r="A984" s="333">
        <v>1</v>
      </c>
      <c r="B984" s="334">
        <v>2</v>
      </c>
      <c r="C984" s="335">
        <v>3</v>
      </c>
      <c r="D984" s="120">
        <v>4</v>
      </c>
      <c r="E984" s="10"/>
    </row>
    <row r="985" spans="1:6" s="8" customFormat="1" ht="24" x14ac:dyDescent="0.2">
      <c r="A985" s="336" t="s">
        <v>2579</v>
      </c>
      <c r="B985" s="337" t="s">
        <v>1265</v>
      </c>
      <c r="C985" s="338">
        <v>968</v>
      </c>
      <c r="D985" s="89">
        <v>0</v>
      </c>
      <c r="E985" s="11"/>
    </row>
    <row r="986" spans="1:6" s="8" customFormat="1" x14ac:dyDescent="0.2">
      <c r="A986" s="339" t="s">
        <v>2946</v>
      </c>
      <c r="B986" s="151" t="s">
        <v>2947</v>
      </c>
      <c r="C986" s="340">
        <v>969</v>
      </c>
      <c r="D986" s="90">
        <v>0</v>
      </c>
      <c r="E986" s="11"/>
    </row>
    <row r="987" spans="1:6" s="8" customFormat="1" ht="24" x14ac:dyDescent="0.2">
      <c r="A987" s="339" t="s">
        <v>3687</v>
      </c>
      <c r="B987" s="151" t="s">
        <v>2345</v>
      </c>
      <c r="C987" s="340">
        <v>970</v>
      </c>
      <c r="D987" s="90">
        <v>0</v>
      </c>
      <c r="E987" s="11"/>
    </row>
    <row r="988" spans="1:6" s="8" customFormat="1" ht="24" x14ac:dyDescent="0.2">
      <c r="A988" s="339">
        <v>26454</v>
      </c>
      <c r="B988" s="151" t="s">
        <v>2346</v>
      </c>
      <c r="C988" s="340">
        <v>971</v>
      </c>
      <c r="D988" s="90">
        <v>0</v>
      </c>
      <c r="E988" s="11"/>
    </row>
    <row r="989" spans="1:6" s="8" customFormat="1" x14ac:dyDescent="0.2">
      <c r="A989" s="339" t="s">
        <v>2347</v>
      </c>
      <c r="B989" s="151" t="s">
        <v>2348</v>
      </c>
      <c r="C989" s="340">
        <v>972</v>
      </c>
      <c r="D989" s="90">
        <v>0</v>
      </c>
      <c r="E989" s="11"/>
    </row>
    <row r="990" spans="1:6" s="8" customFormat="1" ht="36" x14ac:dyDescent="0.2">
      <c r="A990" s="341" t="s">
        <v>1266</v>
      </c>
      <c r="B990" s="342" t="s">
        <v>1267</v>
      </c>
      <c r="C990" s="343">
        <v>973</v>
      </c>
      <c r="D990" s="90">
        <v>0</v>
      </c>
      <c r="E990" s="11"/>
    </row>
    <row r="991" spans="1:6" s="8" customFormat="1" x14ac:dyDescent="0.2">
      <c r="A991" s="339" t="s">
        <v>1015</v>
      </c>
      <c r="B991" s="151" t="s">
        <v>1016</v>
      </c>
      <c r="C991" s="340">
        <v>974</v>
      </c>
      <c r="D991" s="90">
        <v>0</v>
      </c>
      <c r="E991" s="11"/>
    </row>
    <row r="992" spans="1:6" s="8" customFormat="1" x14ac:dyDescent="0.2">
      <c r="A992" s="344">
        <v>26534</v>
      </c>
      <c r="B992" s="155" t="s">
        <v>1018</v>
      </c>
      <c r="C992" s="345">
        <v>975</v>
      </c>
      <c r="D992" s="91">
        <v>0</v>
      </c>
      <c r="E992" s="11"/>
    </row>
    <row r="993" spans="1:5" x14ac:dyDescent="0.2"/>
    <row r="994" spans="1:5" ht="25.5" customHeight="1" x14ac:dyDescent="0.2">
      <c r="A994" s="289" t="s">
        <v>392</v>
      </c>
      <c r="D994" s="432" t="s">
        <v>764</v>
      </c>
      <c r="E994" s="432"/>
    </row>
    <row r="995" spans="1:5" ht="15" customHeight="1" x14ac:dyDescent="0.2">
      <c r="A995" s="289" t="str">
        <f>IF(RefStr!H25&lt;&gt;"", "Osoba za kontaktiranje: " &amp; RefStr!H25,"Osoba za kontaktiranje: _________________________________________")</f>
        <v>Osoba za kontaktiranje: GRABAR SANJA</v>
      </c>
      <c r="D995" s="291"/>
      <c r="E995" s="291"/>
    </row>
    <row r="996" spans="1:5" ht="15" customHeight="1" x14ac:dyDescent="0.2">
      <c r="A996" s="289" t="str">
        <f>IF(RefStr!H27="","Telefon za kontakt: _________________","Telefon za kontakt: " &amp; RefStr!H27)</f>
        <v>Telefon za kontakt: 222-106</v>
      </c>
      <c r="C996" s="290"/>
    </row>
    <row r="997" spans="1:5" ht="15" customHeight="1" x14ac:dyDescent="0.2">
      <c r="A997" s="289" t="str">
        <f>IF(RefStr!H33="","Odgovorna osoba: _____________________________","Odgovorna osoba: " &amp; RefStr!H33)</f>
        <v>Odgovorna osoba: BELOŠEVIĆ DAVORKA</v>
      </c>
    </row>
    <row r="998" spans="1:5" ht="5.0999999999999996" customHeight="1" x14ac:dyDescent="0.2">
      <c r="D998" s="290"/>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4" t="s">
        <v>3644</v>
      </c>
      <c r="B1" s="425"/>
      <c r="C1" s="438" t="s">
        <v>2537</v>
      </c>
      <c r="D1" s="439"/>
      <c r="E1" s="439"/>
      <c r="F1" s="439"/>
    </row>
    <row r="2" spans="1:6" ht="39.950000000000003" customHeight="1" thickBot="1" x14ac:dyDescent="0.25">
      <c r="A2" s="442" t="s">
        <v>359</v>
      </c>
      <c r="B2" s="442"/>
      <c r="C2" s="442"/>
      <c r="D2" s="443"/>
      <c r="E2" s="440" t="s">
        <v>2163</v>
      </c>
      <c r="F2" s="441"/>
    </row>
    <row r="3" spans="1:6" s="281" customFormat="1" ht="30" customHeight="1" x14ac:dyDescent="0.2">
      <c r="A3" s="437" t="str">
        <f>"na dan "&amp;IF(RefStr!K10="","________________",TEXT(RefStr!K12,"d.mmmm yyyy."))</f>
        <v>na dan 31.prosinac 2019.</v>
      </c>
      <c r="B3" s="437"/>
      <c r="C3" s="437"/>
      <c r="D3" s="437"/>
      <c r="E3" s="23"/>
      <c r="F3" s="23"/>
    </row>
    <row r="4" spans="1:6" ht="15" customHeight="1" x14ac:dyDescent="0.2">
      <c r="A4" s="36" t="s">
        <v>3515</v>
      </c>
      <c r="B4" s="417" t="str">
        <f>"RKP: "&amp;IF(RefStr!B6&lt;&gt;"",TEXT(INT(VALUE(RefStr!B6)),"00000"),"_____"&amp;",  "&amp;"MB: "&amp;IF(RefStr!B8&lt;&gt;"",TEXT(INT(VALUE(RefStr!B8)),"00000000"),"________")&amp;"  OIB: "&amp;IF(RefStr!K14&lt;&gt;"",RefStr!K14,"___________"))</f>
        <v>RKP: 07155</v>
      </c>
      <c r="C4" s="418"/>
      <c r="D4" s="418"/>
      <c r="E4" s="419">
        <f>SUM(Skriveni!G977:G1286)</f>
        <v>15365199.341000004</v>
      </c>
      <c r="F4" s="420"/>
    </row>
    <row r="5" spans="1:6" ht="15" customHeight="1" x14ac:dyDescent="0.2">
      <c r="B5" s="417" t="str">
        <f>"Naziv: "&amp;IF(RefStr!B10&lt;&gt;"",RefStr!B10,"_______________________________________")</f>
        <v xml:space="preserve">Naziv: DJEČJI DOM RUŽA PETROVIĆ </v>
      </c>
      <c r="C5" s="418"/>
      <c r="D5" s="418"/>
      <c r="E5" s="421" t="s">
        <v>2057</v>
      </c>
      <c r="F5" s="421"/>
    </row>
    <row r="6" spans="1:6" ht="15" customHeight="1" x14ac:dyDescent="0.2">
      <c r="A6" s="24"/>
      <c r="B6" s="415" t="str">
        <f xml:space="preserve"> "Razina: " &amp; RefStr!B16 &amp; ", Razdjel: " &amp; TEXT(INT(VALUE(RefStr!B20)), "000")</f>
        <v>Razina: 11, Razdjel: 102</v>
      </c>
      <c r="C6" s="416"/>
      <c r="D6" s="416"/>
      <c r="E6" s="416"/>
      <c r="F6" s="416"/>
    </row>
    <row r="7" spans="1:6" ht="15" customHeight="1" x14ac:dyDescent="0.2">
      <c r="A7" s="24"/>
      <c r="B7" s="415" t="str">
        <f>"Djelatnost: " &amp; RefStr!B18 &amp; " " &amp; RefStr!C18</f>
        <v>Djelatnost: 8790 Ostale djelatnosti socijalne skrbi sa smještajem</v>
      </c>
      <c r="C7" s="416"/>
      <c r="D7" s="416"/>
      <c r="E7" s="416"/>
      <c r="F7" s="416"/>
    </row>
    <row r="8" spans="1:6" ht="5.0999999999999996" customHeight="1" x14ac:dyDescent="0.2"/>
    <row r="9" spans="1:6" ht="12.95" customHeight="1" x14ac:dyDescent="0.2">
      <c r="A9" s="25"/>
      <c r="C9" s="25"/>
      <c r="D9" s="310"/>
      <c r="F9" s="284" t="s">
        <v>1825</v>
      </c>
    </row>
    <row r="10" spans="1:6" ht="39" customHeight="1" x14ac:dyDescent="0.2">
      <c r="A10" s="264" t="s">
        <v>38</v>
      </c>
      <c r="B10" s="259" t="s">
        <v>1620</v>
      </c>
      <c r="C10" s="259" t="s">
        <v>758</v>
      </c>
      <c r="D10" s="259" t="s">
        <v>1097</v>
      </c>
      <c r="E10" s="307" t="s">
        <v>1098</v>
      </c>
      <c r="F10" s="294" t="s">
        <v>356</v>
      </c>
    </row>
    <row r="11" spans="1:6" ht="12" customHeight="1" x14ac:dyDescent="0.2">
      <c r="A11" s="265">
        <v>1</v>
      </c>
      <c r="B11" s="260">
        <v>2</v>
      </c>
      <c r="C11" s="260">
        <v>3</v>
      </c>
      <c r="D11" s="260">
        <v>4</v>
      </c>
      <c r="E11" s="308">
        <v>5</v>
      </c>
      <c r="F11" s="295">
        <v>6</v>
      </c>
    </row>
    <row r="12" spans="1:6" s="3" customFormat="1" x14ac:dyDescent="0.2">
      <c r="A12" s="128"/>
      <c r="B12" s="311" t="s">
        <v>394</v>
      </c>
      <c r="C12" s="298">
        <v>1</v>
      </c>
      <c r="D12" s="94">
        <f>D13+D74</f>
        <v>4305093</v>
      </c>
      <c r="E12" s="94">
        <f>E13+E74</f>
        <v>4540935</v>
      </c>
      <c r="F12" s="121">
        <f t="shared" ref="F12:F75" si="0">IF(D12&gt;0,IF(E12/D12&gt;=100,"&gt;&gt;100",E12/D12*100),"-")</f>
        <v>105.4782091815438</v>
      </c>
    </row>
    <row r="13" spans="1:6" s="3" customFormat="1" x14ac:dyDescent="0.2">
      <c r="A13" s="130">
        <v>0</v>
      </c>
      <c r="B13" s="312" t="s">
        <v>395</v>
      </c>
      <c r="C13" s="301">
        <v>2</v>
      </c>
      <c r="D13" s="95">
        <f>D14+D18+D57+D58+D62+D69</f>
        <v>3468328</v>
      </c>
      <c r="E13" s="95">
        <f>E14+E18+E57+E58+E62+E69</f>
        <v>3550445</v>
      </c>
      <c r="F13" s="122">
        <f t="shared" si="0"/>
        <v>102.3676249766458</v>
      </c>
    </row>
    <row r="14" spans="1:6" s="3" customFormat="1" x14ac:dyDescent="0.2">
      <c r="A14" s="130" t="s">
        <v>1099</v>
      </c>
      <c r="B14" s="312" t="s">
        <v>4156</v>
      </c>
      <c r="C14" s="301">
        <v>3</v>
      </c>
      <c r="D14" s="95">
        <f>D15+D16-D17</f>
        <v>0</v>
      </c>
      <c r="E14" s="95">
        <f>E15+E16-E17</f>
        <v>0</v>
      </c>
      <c r="F14" s="122" t="str">
        <f t="shared" si="0"/>
        <v>-</v>
      </c>
    </row>
    <row r="15" spans="1:6" s="3" customFormat="1" x14ac:dyDescent="0.2">
      <c r="A15" s="130" t="s">
        <v>4157</v>
      </c>
      <c r="B15" s="312" t="s">
        <v>4158</v>
      </c>
      <c r="C15" s="301">
        <v>4</v>
      </c>
      <c r="D15" s="92">
        <v>0</v>
      </c>
      <c r="E15" s="92">
        <v>0</v>
      </c>
      <c r="F15" s="123" t="str">
        <f t="shared" si="0"/>
        <v>-</v>
      </c>
    </row>
    <row r="16" spans="1:6" s="3" customFormat="1" x14ac:dyDescent="0.2">
      <c r="A16" s="130" t="s">
        <v>4159</v>
      </c>
      <c r="B16" s="312" t="s">
        <v>298</v>
      </c>
      <c r="C16" s="301">
        <v>5</v>
      </c>
      <c r="D16" s="92">
        <v>0</v>
      </c>
      <c r="E16" s="92">
        <v>0</v>
      </c>
      <c r="F16" s="123" t="str">
        <f t="shared" si="0"/>
        <v>-</v>
      </c>
    </row>
    <row r="17" spans="1:6" s="3" customFormat="1" x14ac:dyDescent="0.2">
      <c r="A17" s="130" t="s">
        <v>299</v>
      </c>
      <c r="B17" s="312" t="s">
        <v>300</v>
      </c>
      <c r="C17" s="301">
        <v>6</v>
      </c>
      <c r="D17" s="92">
        <v>0</v>
      </c>
      <c r="E17" s="92">
        <v>0</v>
      </c>
      <c r="F17" s="123" t="str">
        <f t="shared" si="0"/>
        <v>-</v>
      </c>
    </row>
    <row r="18" spans="1:6" s="3" customFormat="1" x14ac:dyDescent="0.2">
      <c r="A18" s="130" t="s">
        <v>301</v>
      </c>
      <c r="B18" s="312" t="s">
        <v>396</v>
      </c>
      <c r="C18" s="301">
        <v>7</v>
      </c>
      <c r="D18" s="95">
        <f>D19+D25+D35+D41+D47+D51</f>
        <v>3468328</v>
      </c>
      <c r="E18" s="95">
        <f>E19+E25+E35+E41+E47+E51</f>
        <v>3550445</v>
      </c>
      <c r="F18" s="122">
        <f t="shared" si="0"/>
        <v>102.3676249766458</v>
      </c>
    </row>
    <row r="19" spans="1:6" s="3" customFormat="1" x14ac:dyDescent="0.2">
      <c r="A19" s="313" t="s">
        <v>302</v>
      </c>
      <c r="B19" s="312" t="s">
        <v>3577</v>
      </c>
      <c r="C19" s="301">
        <v>8</v>
      </c>
      <c r="D19" s="95">
        <f>SUM(D20:D23)-D24</f>
        <v>3399190</v>
      </c>
      <c r="E19" s="95">
        <f>SUM(E20:E23)-E24</f>
        <v>3332745</v>
      </c>
      <c r="F19" s="122">
        <f t="shared" si="0"/>
        <v>98.04526960834788</v>
      </c>
    </row>
    <row r="20" spans="1:6" s="3" customFormat="1" x14ac:dyDescent="0.2">
      <c r="A20" s="130" t="s">
        <v>303</v>
      </c>
      <c r="B20" s="312" t="s">
        <v>322</v>
      </c>
      <c r="C20" s="301">
        <v>9</v>
      </c>
      <c r="D20" s="92">
        <v>0</v>
      </c>
      <c r="E20" s="92">
        <v>0</v>
      </c>
      <c r="F20" s="123" t="str">
        <f t="shared" si="0"/>
        <v>-</v>
      </c>
    </row>
    <row r="21" spans="1:6" s="3" customFormat="1" x14ac:dyDescent="0.2">
      <c r="A21" s="130" t="s">
        <v>304</v>
      </c>
      <c r="B21" s="312" t="s">
        <v>323</v>
      </c>
      <c r="C21" s="301">
        <v>10</v>
      </c>
      <c r="D21" s="92">
        <v>5315632</v>
      </c>
      <c r="E21" s="92">
        <v>5315632</v>
      </c>
      <c r="F21" s="123">
        <f t="shared" si="0"/>
        <v>100</v>
      </c>
    </row>
    <row r="22" spans="1:6" s="3" customFormat="1" x14ac:dyDescent="0.2">
      <c r="A22" s="130" t="s">
        <v>305</v>
      </c>
      <c r="B22" s="312" t="s">
        <v>2395</v>
      </c>
      <c r="C22" s="301">
        <v>11</v>
      </c>
      <c r="D22" s="92">
        <v>0</v>
      </c>
      <c r="E22" s="92">
        <v>0</v>
      </c>
      <c r="F22" s="123" t="str">
        <f t="shared" si="0"/>
        <v>-</v>
      </c>
    </row>
    <row r="23" spans="1:6" s="3" customFormat="1" x14ac:dyDescent="0.2">
      <c r="A23" s="130" t="s">
        <v>306</v>
      </c>
      <c r="B23" s="312" t="s">
        <v>324</v>
      </c>
      <c r="C23" s="301">
        <v>12</v>
      </c>
      <c r="D23" s="92">
        <v>0</v>
      </c>
      <c r="E23" s="92">
        <v>0</v>
      </c>
      <c r="F23" s="123" t="str">
        <f t="shared" si="0"/>
        <v>-</v>
      </c>
    </row>
    <row r="24" spans="1:6" s="3" customFormat="1" x14ac:dyDescent="0.2">
      <c r="A24" s="130" t="s">
        <v>307</v>
      </c>
      <c r="B24" s="312" t="s">
        <v>2033</v>
      </c>
      <c r="C24" s="301">
        <v>13</v>
      </c>
      <c r="D24" s="92">
        <v>1916442</v>
      </c>
      <c r="E24" s="92">
        <v>1982887</v>
      </c>
      <c r="F24" s="123">
        <f t="shared" si="0"/>
        <v>103.4671020568324</v>
      </c>
    </row>
    <row r="25" spans="1:6" s="3" customFormat="1" x14ac:dyDescent="0.2">
      <c r="A25" s="313" t="s">
        <v>2034</v>
      </c>
      <c r="B25" s="312" t="s">
        <v>853</v>
      </c>
      <c r="C25" s="301">
        <v>14</v>
      </c>
      <c r="D25" s="95">
        <f>SUM(D26:D33)-D34</f>
        <v>69138</v>
      </c>
      <c r="E25" s="95">
        <f>SUM(E26:E33)-E34</f>
        <v>47110</v>
      </c>
      <c r="F25" s="122">
        <f t="shared" si="0"/>
        <v>68.139084150539503</v>
      </c>
    </row>
    <row r="26" spans="1:6" s="3" customFormat="1" x14ac:dyDescent="0.2">
      <c r="A26" s="130" t="s">
        <v>2035</v>
      </c>
      <c r="B26" s="312" t="s">
        <v>3590</v>
      </c>
      <c r="C26" s="301">
        <v>15</v>
      </c>
      <c r="D26" s="92">
        <v>423485</v>
      </c>
      <c r="E26" s="92">
        <v>418830</v>
      </c>
      <c r="F26" s="123">
        <f t="shared" si="0"/>
        <v>98.900787513135057</v>
      </c>
    </row>
    <row r="27" spans="1:6" s="3" customFormat="1" x14ac:dyDescent="0.2">
      <c r="A27" s="130" t="s">
        <v>2036</v>
      </c>
      <c r="B27" s="312" t="s">
        <v>3689</v>
      </c>
      <c r="C27" s="301">
        <v>16</v>
      </c>
      <c r="D27" s="92">
        <v>2309</v>
      </c>
      <c r="E27" s="92">
        <v>2309</v>
      </c>
      <c r="F27" s="123">
        <f t="shared" si="0"/>
        <v>100</v>
      </c>
    </row>
    <row r="28" spans="1:6" s="3" customFormat="1" x14ac:dyDescent="0.2">
      <c r="A28" s="130" t="s">
        <v>2037</v>
      </c>
      <c r="B28" s="312" t="s">
        <v>3592</v>
      </c>
      <c r="C28" s="301">
        <v>17</v>
      </c>
      <c r="D28" s="92">
        <v>30322</v>
      </c>
      <c r="E28" s="92">
        <v>30322</v>
      </c>
      <c r="F28" s="123">
        <f t="shared" si="0"/>
        <v>100</v>
      </c>
    </row>
    <row r="29" spans="1:6" s="3" customFormat="1" x14ac:dyDescent="0.2">
      <c r="A29" s="130" t="s">
        <v>2038</v>
      </c>
      <c r="B29" s="312" t="s">
        <v>3593</v>
      </c>
      <c r="C29" s="301">
        <v>18</v>
      </c>
      <c r="D29" s="92">
        <v>0</v>
      </c>
      <c r="E29" s="92">
        <v>0</v>
      </c>
      <c r="F29" s="123" t="str">
        <f t="shared" si="0"/>
        <v>-</v>
      </c>
    </row>
    <row r="30" spans="1:6" s="3" customFormat="1" x14ac:dyDescent="0.2">
      <c r="A30" s="130" t="s">
        <v>3314</v>
      </c>
      <c r="B30" s="312" t="s">
        <v>3315</v>
      </c>
      <c r="C30" s="301">
        <v>19</v>
      </c>
      <c r="D30" s="92">
        <v>800</v>
      </c>
      <c r="E30" s="92">
        <v>0</v>
      </c>
      <c r="F30" s="123">
        <f t="shared" si="0"/>
        <v>0</v>
      </c>
    </row>
    <row r="31" spans="1:6" s="3" customFormat="1" x14ac:dyDescent="0.2">
      <c r="A31" s="270" t="s">
        <v>3316</v>
      </c>
      <c r="B31" s="312" t="s">
        <v>3595</v>
      </c>
      <c r="C31" s="301">
        <v>20</v>
      </c>
      <c r="D31" s="92">
        <v>9982</v>
      </c>
      <c r="E31" s="92">
        <v>9982</v>
      </c>
      <c r="F31" s="123">
        <f t="shared" si="0"/>
        <v>100</v>
      </c>
    </row>
    <row r="32" spans="1:6" s="3" customFormat="1" x14ac:dyDescent="0.2">
      <c r="A32" s="270" t="s">
        <v>3317</v>
      </c>
      <c r="B32" s="312" t="s">
        <v>3596</v>
      </c>
      <c r="C32" s="301">
        <v>21</v>
      </c>
      <c r="D32" s="92">
        <v>423202</v>
      </c>
      <c r="E32" s="92">
        <v>423202</v>
      </c>
      <c r="F32" s="123">
        <f t="shared" si="0"/>
        <v>100</v>
      </c>
    </row>
    <row r="33" spans="1:6" s="3" customFormat="1" x14ac:dyDescent="0.2">
      <c r="A33" s="270" t="s">
        <v>4076</v>
      </c>
      <c r="B33" s="312" t="s">
        <v>3758</v>
      </c>
      <c r="C33" s="301">
        <v>22</v>
      </c>
      <c r="D33" s="92">
        <v>0</v>
      </c>
      <c r="E33" s="92">
        <v>0</v>
      </c>
      <c r="F33" s="123" t="str">
        <f t="shared" si="0"/>
        <v>-</v>
      </c>
    </row>
    <row r="34" spans="1:6" s="3" customFormat="1" x14ac:dyDescent="0.2">
      <c r="A34" s="270" t="s">
        <v>3318</v>
      </c>
      <c r="B34" s="312" t="s">
        <v>3319</v>
      </c>
      <c r="C34" s="301">
        <v>23</v>
      </c>
      <c r="D34" s="92">
        <v>820962</v>
      </c>
      <c r="E34" s="92">
        <v>837535</v>
      </c>
      <c r="F34" s="123">
        <f t="shared" si="0"/>
        <v>102.0187292469079</v>
      </c>
    </row>
    <row r="35" spans="1:6" s="3" customFormat="1" x14ac:dyDescent="0.2">
      <c r="A35" s="314" t="s">
        <v>3320</v>
      </c>
      <c r="B35" s="312" t="s">
        <v>4056</v>
      </c>
      <c r="C35" s="301">
        <v>24</v>
      </c>
      <c r="D35" s="95">
        <f>SUM(D36:D39)-D40</f>
        <v>0</v>
      </c>
      <c r="E35" s="95">
        <f>SUM(E36:E39)-E40</f>
        <v>170590</v>
      </c>
      <c r="F35" s="122" t="str">
        <f t="shared" si="0"/>
        <v>-</v>
      </c>
    </row>
    <row r="36" spans="1:6" s="3" customFormat="1" x14ac:dyDescent="0.2">
      <c r="A36" s="270" t="s">
        <v>2383</v>
      </c>
      <c r="B36" s="312" t="s">
        <v>3597</v>
      </c>
      <c r="C36" s="301">
        <v>25</v>
      </c>
      <c r="D36" s="92">
        <v>331031</v>
      </c>
      <c r="E36" s="92">
        <v>518837</v>
      </c>
      <c r="F36" s="123">
        <f t="shared" si="0"/>
        <v>156.73365938537478</v>
      </c>
    </row>
    <row r="37" spans="1:6" s="3" customFormat="1" x14ac:dyDescent="0.2">
      <c r="A37" s="130" t="s">
        <v>2384</v>
      </c>
      <c r="B37" s="312" t="s">
        <v>2385</v>
      </c>
      <c r="C37" s="301">
        <v>26</v>
      </c>
      <c r="D37" s="92">
        <v>0</v>
      </c>
      <c r="E37" s="92">
        <v>0</v>
      </c>
      <c r="F37" s="123" t="str">
        <f t="shared" si="0"/>
        <v>-</v>
      </c>
    </row>
    <row r="38" spans="1:6" s="3" customFormat="1" x14ac:dyDescent="0.2">
      <c r="A38" s="130" t="s">
        <v>2386</v>
      </c>
      <c r="B38" s="312" t="s">
        <v>1500</v>
      </c>
      <c r="C38" s="301">
        <v>27</v>
      </c>
      <c r="D38" s="92">
        <v>0</v>
      </c>
      <c r="E38" s="92">
        <v>0</v>
      </c>
      <c r="F38" s="123" t="str">
        <f t="shared" si="0"/>
        <v>-</v>
      </c>
    </row>
    <row r="39" spans="1:6" s="3" customFormat="1" x14ac:dyDescent="0.2">
      <c r="A39" s="130" t="s">
        <v>2387</v>
      </c>
      <c r="B39" s="312" t="s">
        <v>4154</v>
      </c>
      <c r="C39" s="301">
        <v>28</v>
      </c>
      <c r="D39" s="92">
        <v>0</v>
      </c>
      <c r="E39" s="92">
        <v>0</v>
      </c>
      <c r="F39" s="123" t="str">
        <f t="shared" si="0"/>
        <v>-</v>
      </c>
    </row>
    <row r="40" spans="1:6" s="3" customFormat="1" x14ac:dyDescent="0.2">
      <c r="A40" s="130" t="s">
        <v>2388</v>
      </c>
      <c r="B40" s="312" t="s">
        <v>2389</v>
      </c>
      <c r="C40" s="301">
        <v>29</v>
      </c>
      <c r="D40" s="92">
        <v>331031</v>
      </c>
      <c r="E40" s="92">
        <v>348247</v>
      </c>
      <c r="F40" s="123">
        <f t="shared" si="0"/>
        <v>105.20072138258956</v>
      </c>
    </row>
    <row r="41" spans="1:6" s="3" customFormat="1" x14ac:dyDescent="0.2">
      <c r="A41" s="313" t="s">
        <v>2390</v>
      </c>
      <c r="B41" s="312" t="s">
        <v>4057</v>
      </c>
      <c r="C41" s="301">
        <v>30</v>
      </c>
      <c r="D41" s="95">
        <f>SUM(D42:D45)-D46</f>
        <v>0</v>
      </c>
      <c r="E41" s="95">
        <f>SUM(E42:E45)-E46</f>
        <v>0</v>
      </c>
      <c r="F41" s="122" t="str">
        <f t="shared" si="0"/>
        <v>-</v>
      </c>
    </row>
    <row r="42" spans="1:6" s="3" customFormat="1" x14ac:dyDescent="0.2">
      <c r="A42" s="130" t="s">
        <v>2391</v>
      </c>
      <c r="B42" s="312" t="s">
        <v>2399</v>
      </c>
      <c r="C42" s="301">
        <v>31</v>
      </c>
      <c r="D42" s="92">
        <v>0</v>
      </c>
      <c r="E42" s="92">
        <v>0</v>
      </c>
      <c r="F42" s="123" t="str">
        <f t="shared" si="0"/>
        <v>-</v>
      </c>
    </row>
    <row r="43" spans="1:6" s="3" customFormat="1" x14ac:dyDescent="0.2">
      <c r="A43" s="130" t="s">
        <v>2392</v>
      </c>
      <c r="B43" s="312" t="s">
        <v>2397</v>
      </c>
      <c r="C43" s="301">
        <v>32</v>
      </c>
      <c r="D43" s="92">
        <v>0</v>
      </c>
      <c r="E43" s="92">
        <v>0</v>
      </c>
      <c r="F43" s="123" t="str">
        <f t="shared" si="0"/>
        <v>-</v>
      </c>
    </row>
    <row r="44" spans="1:6" s="3" customFormat="1" x14ac:dyDescent="0.2">
      <c r="A44" s="130" t="s">
        <v>2393</v>
      </c>
      <c r="B44" s="312" t="s">
        <v>4284</v>
      </c>
      <c r="C44" s="301">
        <v>33</v>
      </c>
      <c r="D44" s="92">
        <v>0</v>
      </c>
      <c r="E44" s="92">
        <v>0</v>
      </c>
      <c r="F44" s="123" t="str">
        <f t="shared" si="0"/>
        <v>-</v>
      </c>
    </row>
    <row r="45" spans="1:6" s="3" customFormat="1" x14ac:dyDescent="0.2">
      <c r="A45" s="130" t="s">
        <v>2394</v>
      </c>
      <c r="B45" s="312" t="s">
        <v>4285</v>
      </c>
      <c r="C45" s="301">
        <v>34</v>
      </c>
      <c r="D45" s="92">
        <v>0</v>
      </c>
      <c r="E45" s="92">
        <v>0</v>
      </c>
      <c r="F45" s="123" t="str">
        <f t="shared" si="0"/>
        <v>-</v>
      </c>
    </row>
    <row r="46" spans="1:6" s="3" customFormat="1" x14ac:dyDescent="0.2">
      <c r="A46" s="130" t="s">
        <v>2448</v>
      </c>
      <c r="B46" s="312" t="s">
        <v>2551</v>
      </c>
      <c r="C46" s="301">
        <v>35</v>
      </c>
      <c r="D46" s="92">
        <v>0</v>
      </c>
      <c r="E46" s="92">
        <v>0</v>
      </c>
      <c r="F46" s="123" t="str">
        <f t="shared" si="0"/>
        <v>-</v>
      </c>
    </row>
    <row r="47" spans="1:6" s="3" customFormat="1" x14ac:dyDescent="0.2">
      <c r="A47" s="313" t="s">
        <v>2449</v>
      </c>
      <c r="B47" s="312" t="s">
        <v>3856</v>
      </c>
      <c r="C47" s="301">
        <v>36</v>
      </c>
      <c r="D47" s="95">
        <f>SUM(D48:D49)-D50</f>
        <v>0</v>
      </c>
      <c r="E47" s="95">
        <f>SUM(E48:E49)-E50</f>
        <v>0</v>
      </c>
      <c r="F47" s="122" t="str">
        <f t="shared" si="0"/>
        <v>-</v>
      </c>
    </row>
    <row r="48" spans="1:6" s="3" customFormat="1" x14ac:dyDescent="0.2">
      <c r="A48" s="130" t="s">
        <v>3579</v>
      </c>
      <c r="B48" s="312" t="s">
        <v>4286</v>
      </c>
      <c r="C48" s="301">
        <v>37</v>
      </c>
      <c r="D48" s="92">
        <v>0</v>
      </c>
      <c r="E48" s="92">
        <v>0</v>
      </c>
      <c r="F48" s="123" t="str">
        <f t="shared" si="0"/>
        <v>-</v>
      </c>
    </row>
    <row r="49" spans="1:6" s="3" customFormat="1" x14ac:dyDescent="0.2">
      <c r="A49" s="130" t="s">
        <v>3580</v>
      </c>
      <c r="B49" s="312" t="s">
        <v>2902</v>
      </c>
      <c r="C49" s="301">
        <v>38</v>
      </c>
      <c r="D49" s="92">
        <v>0</v>
      </c>
      <c r="E49" s="92">
        <v>0</v>
      </c>
      <c r="F49" s="123" t="str">
        <f t="shared" si="0"/>
        <v>-</v>
      </c>
    </row>
    <row r="50" spans="1:6" s="3" customFormat="1" x14ac:dyDescent="0.2">
      <c r="A50" s="130" t="s">
        <v>3581</v>
      </c>
      <c r="B50" s="312" t="s">
        <v>2377</v>
      </c>
      <c r="C50" s="301">
        <v>39</v>
      </c>
      <c r="D50" s="92">
        <v>0</v>
      </c>
      <c r="E50" s="92">
        <v>0</v>
      </c>
      <c r="F50" s="123" t="str">
        <f t="shared" si="0"/>
        <v>-</v>
      </c>
    </row>
    <row r="51" spans="1:6" s="3" customFormat="1" x14ac:dyDescent="0.2">
      <c r="A51" s="313" t="s">
        <v>2378</v>
      </c>
      <c r="B51" s="312" t="s">
        <v>3857</v>
      </c>
      <c r="C51" s="301">
        <v>40</v>
      </c>
      <c r="D51" s="95">
        <f>SUM(D52:D55)-D56</f>
        <v>0</v>
      </c>
      <c r="E51" s="95">
        <f>SUM(E52:E55)-E56</f>
        <v>0</v>
      </c>
      <c r="F51" s="122" t="str">
        <f t="shared" si="0"/>
        <v>-</v>
      </c>
    </row>
    <row r="52" spans="1:6" s="3" customFormat="1" x14ac:dyDescent="0.2">
      <c r="A52" s="130" t="s">
        <v>2379</v>
      </c>
      <c r="B52" s="312" t="s">
        <v>2398</v>
      </c>
      <c r="C52" s="301">
        <v>41</v>
      </c>
      <c r="D52" s="92">
        <v>0</v>
      </c>
      <c r="E52" s="92">
        <v>0</v>
      </c>
      <c r="F52" s="123" t="str">
        <f t="shared" si="0"/>
        <v>-</v>
      </c>
    </row>
    <row r="53" spans="1:6" s="3" customFormat="1" x14ac:dyDescent="0.2">
      <c r="A53" s="130" t="s">
        <v>383</v>
      </c>
      <c r="B53" s="312" t="s">
        <v>384</v>
      </c>
      <c r="C53" s="301">
        <v>42</v>
      </c>
      <c r="D53" s="92">
        <v>0</v>
      </c>
      <c r="E53" s="92">
        <v>0</v>
      </c>
      <c r="F53" s="123" t="str">
        <f t="shared" si="0"/>
        <v>-</v>
      </c>
    </row>
    <row r="54" spans="1:6" s="3" customFormat="1" x14ac:dyDescent="0.2">
      <c r="A54" s="130" t="s">
        <v>385</v>
      </c>
      <c r="B54" s="312" t="s">
        <v>2983</v>
      </c>
      <c r="C54" s="301">
        <v>43</v>
      </c>
      <c r="D54" s="92">
        <v>0</v>
      </c>
      <c r="E54" s="92">
        <v>0</v>
      </c>
      <c r="F54" s="123" t="str">
        <f t="shared" si="0"/>
        <v>-</v>
      </c>
    </row>
    <row r="55" spans="1:6" s="3" customFormat="1" x14ac:dyDescent="0.2">
      <c r="A55" s="130" t="s">
        <v>386</v>
      </c>
      <c r="B55" s="312" t="s">
        <v>2984</v>
      </c>
      <c r="C55" s="301">
        <v>44</v>
      </c>
      <c r="D55" s="92">
        <v>0</v>
      </c>
      <c r="E55" s="92">
        <v>0</v>
      </c>
      <c r="F55" s="123" t="str">
        <f t="shared" si="0"/>
        <v>-</v>
      </c>
    </row>
    <row r="56" spans="1:6" s="3" customFormat="1" x14ac:dyDescent="0.2">
      <c r="A56" s="130" t="s">
        <v>387</v>
      </c>
      <c r="B56" s="312" t="s">
        <v>388</v>
      </c>
      <c r="C56" s="301">
        <v>45</v>
      </c>
      <c r="D56" s="92">
        <v>0</v>
      </c>
      <c r="E56" s="92">
        <v>0</v>
      </c>
      <c r="F56" s="123" t="str">
        <f t="shared" si="0"/>
        <v>-</v>
      </c>
    </row>
    <row r="57" spans="1:6" s="3" customFormat="1" x14ac:dyDescent="0.2">
      <c r="A57" s="130" t="s">
        <v>389</v>
      </c>
      <c r="B57" s="312" t="s">
        <v>1342</v>
      </c>
      <c r="C57" s="301">
        <v>46</v>
      </c>
      <c r="D57" s="92">
        <v>0</v>
      </c>
      <c r="E57" s="92">
        <v>0</v>
      </c>
      <c r="F57" s="123" t="str">
        <f t="shared" si="0"/>
        <v>-</v>
      </c>
    </row>
    <row r="58" spans="1:6" s="3" customFormat="1" x14ac:dyDescent="0.2">
      <c r="A58" s="130" t="s">
        <v>1343</v>
      </c>
      <c r="B58" s="312" t="s">
        <v>1635</v>
      </c>
      <c r="C58" s="301">
        <v>47</v>
      </c>
      <c r="D58" s="95">
        <f>SUM(D59:D60)-D61</f>
        <v>0</v>
      </c>
      <c r="E58" s="95">
        <f>SUM(E59:E60)-E61</f>
        <v>0</v>
      </c>
      <c r="F58" s="122" t="str">
        <f t="shared" si="0"/>
        <v>-</v>
      </c>
    </row>
    <row r="59" spans="1:6" s="3" customFormat="1" x14ac:dyDescent="0.2">
      <c r="A59" s="130" t="s">
        <v>1344</v>
      </c>
      <c r="B59" s="312" t="s">
        <v>1345</v>
      </c>
      <c r="C59" s="301">
        <v>48</v>
      </c>
      <c r="D59" s="92">
        <v>0</v>
      </c>
      <c r="E59" s="92">
        <v>0</v>
      </c>
      <c r="F59" s="123" t="str">
        <f t="shared" si="0"/>
        <v>-</v>
      </c>
    </row>
    <row r="60" spans="1:6" s="3" customFormat="1" x14ac:dyDescent="0.2">
      <c r="A60" s="130" t="s">
        <v>1346</v>
      </c>
      <c r="B60" s="312" t="s">
        <v>2552</v>
      </c>
      <c r="C60" s="301">
        <v>49</v>
      </c>
      <c r="D60" s="92">
        <v>511218</v>
      </c>
      <c r="E60" s="92">
        <v>559646</v>
      </c>
      <c r="F60" s="123">
        <f t="shared" si="0"/>
        <v>109.47306237260817</v>
      </c>
    </row>
    <row r="61" spans="1:6" s="3" customFormat="1" x14ac:dyDescent="0.2">
      <c r="A61" s="130" t="s">
        <v>1347</v>
      </c>
      <c r="B61" s="312" t="s">
        <v>474</v>
      </c>
      <c r="C61" s="301">
        <v>50</v>
      </c>
      <c r="D61" s="92">
        <v>511218</v>
      </c>
      <c r="E61" s="92">
        <v>559646</v>
      </c>
      <c r="F61" s="123">
        <f t="shared" si="0"/>
        <v>109.47306237260817</v>
      </c>
    </row>
    <row r="62" spans="1:6" s="3" customFormat="1" x14ac:dyDescent="0.2">
      <c r="A62" s="130" t="s">
        <v>475</v>
      </c>
      <c r="B62" s="312" t="s">
        <v>2819</v>
      </c>
      <c r="C62" s="301">
        <v>51</v>
      </c>
      <c r="D62" s="95">
        <f>SUM(D63:D68)</f>
        <v>0</v>
      </c>
      <c r="E62" s="95">
        <f>SUM(E63:E68)</f>
        <v>0</v>
      </c>
      <c r="F62" s="122" t="str">
        <f t="shared" si="0"/>
        <v>-</v>
      </c>
    </row>
    <row r="63" spans="1:6" s="3" customFormat="1" x14ac:dyDescent="0.2">
      <c r="A63" s="130" t="s">
        <v>476</v>
      </c>
      <c r="B63" s="312" t="s">
        <v>477</v>
      </c>
      <c r="C63" s="301">
        <v>52</v>
      </c>
      <c r="D63" s="92">
        <v>0</v>
      </c>
      <c r="E63" s="92">
        <v>0</v>
      </c>
      <c r="F63" s="123" t="str">
        <f t="shared" si="0"/>
        <v>-</v>
      </c>
    </row>
    <row r="64" spans="1:6" s="3" customFormat="1" x14ac:dyDescent="0.2">
      <c r="A64" s="130" t="s">
        <v>478</v>
      </c>
      <c r="B64" s="312" t="s">
        <v>2108</v>
      </c>
      <c r="C64" s="301">
        <v>53</v>
      </c>
      <c r="D64" s="92">
        <v>0</v>
      </c>
      <c r="E64" s="92">
        <v>0</v>
      </c>
      <c r="F64" s="123" t="str">
        <f t="shared" si="0"/>
        <v>-</v>
      </c>
    </row>
    <row r="65" spans="1:6" s="3" customFormat="1" x14ac:dyDescent="0.2">
      <c r="A65" s="130" t="s">
        <v>2109</v>
      </c>
      <c r="B65" s="312" t="s">
        <v>1477</v>
      </c>
      <c r="C65" s="301">
        <v>54</v>
      </c>
      <c r="D65" s="92">
        <v>0</v>
      </c>
      <c r="E65" s="92">
        <v>0</v>
      </c>
      <c r="F65" s="123" t="str">
        <f t="shared" si="0"/>
        <v>-</v>
      </c>
    </row>
    <row r="66" spans="1:6" s="3" customFormat="1" x14ac:dyDescent="0.2">
      <c r="A66" s="130" t="s">
        <v>1478</v>
      </c>
      <c r="B66" s="312" t="s">
        <v>1479</v>
      </c>
      <c r="C66" s="301">
        <v>55</v>
      </c>
      <c r="D66" s="92">
        <v>0</v>
      </c>
      <c r="E66" s="92">
        <v>0</v>
      </c>
      <c r="F66" s="123" t="str">
        <f t="shared" si="0"/>
        <v>-</v>
      </c>
    </row>
    <row r="67" spans="1:6" s="3" customFormat="1" x14ac:dyDescent="0.2">
      <c r="A67" s="130" t="s">
        <v>1480</v>
      </c>
      <c r="B67" s="312" t="s">
        <v>1481</v>
      </c>
      <c r="C67" s="301">
        <v>56</v>
      </c>
      <c r="D67" s="92">
        <v>0</v>
      </c>
      <c r="E67" s="92">
        <v>0</v>
      </c>
      <c r="F67" s="123" t="str">
        <f t="shared" si="0"/>
        <v>-</v>
      </c>
    </row>
    <row r="68" spans="1:6" s="3" customFormat="1" x14ac:dyDescent="0.2">
      <c r="A68" s="270" t="s">
        <v>4223</v>
      </c>
      <c r="B68" s="312" t="s">
        <v>2553</v>
      </c>
      <c r="C68" s="301">
        <v>57</v>
      </c>
      <c r="D68" s="92">
        <v>0</v>
      </c>
      <c r="E68" s="92">
        <v>0</v>
      </c>
      <c r="F68" s="123" t="str">
        <f t="shared" si="0"/>
        <v>-</v>
      </c>
    </row>
    <row r="69" spans="1:6" s="3" customFormat="1" x14ac:dyDescent="0.2">
      <c r="A69" s="270" t="s">
        <v>4224</v>
      </c>
      <c r="B69" s="312" t="s">
        <v>2820</v>
      </c>
      <c r="C69" s="301">
        <v>58</v>
      </c>
      <c r="D69" s="95">
        <f>SUM(D70:D73)</f>
        <v>0</v>
      </c>
      <c r="E69" s="95">
        <f>SUM(E70:E73)</f>
        <v>0</v>
      </c>
      <c r="F69" s="122" t="str">
        <f t="shared" si="0"/>
        <v>-</v>
      </c>
    </row>
    <row r="70" spans="1:6" s="3" customFormat="1" x14ac:dyDescent="0.2">
      <c r="A70" s="270" t="s">
        <v>4225</v>
      </c>
      <c r="B70" s="312" t="s">
        <v>4226</v>
      </c>
      <c r="C70" s="301">
        <v>59</v>
      </c>
      <c r="D70" s="92">
        <v>0</v>
      </c>
      <c r="E70" s="92">
        <v>0</v>
      </c>
      <c r="F70" s="123" t="str">
        <f t="shared" si="0"/>
        <v>-</v>
      </c>
    </row>
    <row r="71" spans="1:6" s="3" customFormat="1" x14ac:dyDescent="0.2">
      <c r="A71" s="270" t="s">
        <v>4227</v>
      </c>
      <c r="B71" s="312" t="s">
        <v>4228</v>
      </c>
      <c r="C71" s="301">
        <v>60</v>
      </c>
      <c r="D71" s="92">
        <v>0</v>
      </c>
      <c r="E71" s="92">
        <v>0</v>
      </c>
      <c r="F71" s="123" t="str">
        <f t="shared" si="0"/>
        <v>-</v>
      </c>
    </row>
    <row r="72" spans="1:6" s="3" customFormat="1" x14ac:dyDescent="0.2">
      <c r="A72" s="270" t="s">
        <v>4256</v>
      </c>
      <c r="B72" s="312" t="s">
        <v>2821</v>
      </c>
      <c r="C72" s="301">
        <v>61</v>
      </c>
      <c r="D72" s="92">
        <v>0</v>
      </c>
      <c r="E72" s="92">
        <v>0</v>
      </c>
      <c r="F72" s="123" t="str">
        <f t="shared" si="0"/>
        <v>-</v>
      </c>
    </row>
    <row r="73" spans="1:6" s="3" customFormat="1" x14ac:dyDescent="0.2">
      <c r="A73" s="270" t="s">
        <v>4229</v>
      </c>
      <c r="B73" s="312" t="s">
        <v>4230</v>
      </c>
      <c r="C73" s="301">
        <v>62</v>
      </c>
      <c r="D73" s="92">
        <v>0</v>
      </c>
      <c r="E73" s="92">
        <v>0</v>
      </c>
      <c r="F73" s="123" t="str">
        <f t="shared" si="0"/>
        <v>-</v>
      </c>
    </row>
    <row r="74" spans="1:6" s="3" customFormat="1" x14ac:dyDescent="0.2">
      <c r="A74" s="270" t="s">
        <v>4231</v>
      </c>
      <c r="B74" s="312" t="s">
        <v>1419</v>
      </c>
      <c r="C74" s="301">
        <v>63</v>
      </c>
      <c r="D74" s="95">
        <f>D75+D84+D92+D123+D139+D151+D168+D169</f>
        <v>836765</v>
      </c>
      <c r="E74" s="95">
        <f>E75+E84+E92+E123+E139+E151+E168+E169</f>
        <v>990490</v>
      </c>
      <c r="F74" s="122">
        <f t="shared" si="0"/>
        <v>118.37134679390272</v>
      </c>
    </row>
    <row r="75" spans="1:6" s="3" customFormat="1" x14ac:dyDescent="0.2">
      <c r="A75" s="270" t="s">
        <v>2264</v>
      </c>
      <c r="B75" s="312" t="s">
        <v>262</v>
      </c>
      <c r="C75" s="301">
        <v>64</v>
      </c>
      <c r="D75" s="95">
        <f>+D76+D81+D82+D83</f>
        <v>495710</v>
      </c>
      <c r="E75" s="95">
        <f>+E76+E81+E82+E83</f>
        <v>629517</v>
      </c>
      <c r="F75" s="122">
        <f t="shared" si="0"/>
        <v>126.99299993948074</v>
      </c>
    </row>
    <row r="76" spans="1:6" s="3" customFormat="1" x14ac:dyDescent="0.2">
      <c r="A76" s="130" t="s">
        <v>4232</v>
      </c>
      <c r="B76" s="315" t="s">
        <v>1420</v>
      </c>
      <c r="C76" s="301">
        <v>65</v>
      </c>
      <c r="D76" s="95">
        <f>SUM(D77:D80)</f>
        <v>494553</v>
      </c>
      <c r="E76" s="95">
        <f>SUM(E77:E80)</f>
        <v>627595</v>
      </c>
      <c r="F76" s="122">
        <f t="shared" ref="F76:F139" si="1">IF(D76&gt;0,IF(E76/D76&gt;=100,"&gt;&gt;100",E76/D76*100),"-")</f>
        <v>126.90146455486064</v>
      </c>
    </row>
    <row r="77" spans="1:6" s="3" customFormat="1" x14ac:dyDescent="0.2">
      <c r="A77" s="130" t="s">
        <v>1421</v>
      </c>
      <c r="B77" s="312" t="s">
        <v>1422</v>
      </c>
      <c r="C77" s="301">
        <v>66</v>
      </c>
      <c r="D77" s="92">
        <v>0</v>
      </c>
      <c r="E77" s="92">
        <v>0</v>
      </c>
      <c r="F77" s="123" t="str">
        <f t="shared" si="1"/>
        <v>-</v>
      </c>
    </row>
    <row r="78" spans="1:6" s="3" customFormat="1" x14ac:dyDescent="0.2">
      <c r="A78" s="130" t="s">
        <v>1423</v>
      </c>
      <c r="B78" s="312" t="s">
        <v>1424</v>
      </c>
      <c r="C78" s="301">
        <v>67</v>
      </c>
      <c r="D78" s="92">
        <v>492553</v>
      </c>
      <c r="E78" s="92">
        <v>627595</v>
      </c>
      <c r="F78" s="123">
        <f t="shared" si="1"/>
        <v>127.41674500003046</v>
      </c>
    </row>
    <row r="79" spans="1:6" s="3" customFormat="1" x14ac:dyDescent="0.2">
      <c r="A79" s="130" t="s">
        <v>1425</v>
      </c>
      <c r="B79" s="312" t="s">
        <v>1426</v>
      </c>
      <c r="C79" s="301">
        <v>68</v>
      </c>
      <c r="D79" s="92">
        <v>0</v>
      </c>
      <c r="E79" s="92">
        <v>0</v>
      </c>
      <c r="F79" s="123" t="str">
        <f t="shared" si="1"/>
        <v>-</v>
      </c>
    </row>
    <row r="80" spans="1:6" s="3" customFormat="1" x14ac:dyDescent="0.2">
      <c r="A80" s="130" t="s">
        <v>1427</v>
      </c>
      <c r="B80" s="312" t="s">
        <v>1428</v>
      </c>
      <c r="C80" s="301">
        <v>69</v>
      </c>
      <c r="D80" s="92">
        <v>2000</v>
      </c>
      <c r="E80" s="92">
        <v>0</v>
      </c>
      <c r="F80" s="123">
        <f t="shared" si="1"/>
        <v>0</v>
      </c>
    </row>
    <row r="81" spans="1:6" s="3" customFormat="1" x14ac:dyDescent="0.2">
      <c r="A81" s="130" t="s">
        <v>3888</v>
      </c>
      <c r="B81" s="315" t="s">
        <v>3889</v>
      </c>
      <c r="C81" s="301">
        <v>70</v>
      </c>
      <c r="D81" s="92">
        <v>0</v>
      </c>
      <c r="E81" s="92">
        <v>0</v>
      </c>
      <c r="F81" s="123" t="str">
        <f t="shared" si="1"/>
        <v>-</v>
      </c>
    </row>
    <row r="82" spans="1:6" s="3" customFormat="1" x14ac:dyDescent="0.2">
      <c r="A82" s="130" t="s">
        <v>3890</v>
      </c>
      <c r="B82" s="315" t="s">
        <v>3891</v>
      </c>
      <c r="C82" s="301">
        <v>71</v>
      </c>
      <c r="D82" s="92">
        <v>1157</v>
      </c>
      <c r="E82" s="92">
        <v>1922</v>
      </c>
      <c r="F82" s="123">
        <f t="shared" si="1"/>
        <v>166.11927398444251</v>
      </c>
    </row>
    <row r="83" spans="1:6" s="3" customFormat="1" x14ac:dyDescent="0.2">
      <c r="A83" s="130" t="s">
        <v>3892</v>
      </c>
      <c r="B83" s="315" t="s">
        <v>3893</v>
      </c>
      <c r="C83" s="301">
        <v>72</v>
      </c>
      <c r="D83" s="92">
        <v>0</v>
      </c>
      <c r="E83" s="92">
        <v>0</v>
      </c>
      <c r="F83" s="123" t="str">
        <f t="shared" si="1"/>
        <v>-</v>
      </c>
    </row>
    <row r="84" spans="1:6" s="3" customFormat="1" ht="24" x14ac:dyDescent="0.2">
      <c r="A84" s="130" t="s">
        <v>3894</v>
      </c>
      <c r="B84" s="312" t="s">
        <v>261</v>
      </c>
      <c r="C84" s="301">
        <v>73</v>
      </c>
      <c r="D84" s="95">
        <f>+D85+SUM(D88:D91)</f>
        <v>36517</v>
      </c>
      <c r="E84" s="95">
        <f>+E85+SUM(E88:E91)</f>
        <v>42199</v>
      </c>
      <c r="F84" s="122">
        <f t="shared" si="1"/>
        <v>115.55987622203357</v>
      </c>
    </row>
    <row r="85" spans="1:6" s="3" customFormat="1" x14ac:dyDescent="0.2">
      <c r="A85" s="130" t="s">
        <v>3895</v>
      </c>
      <c r="B85" s="315" t="s">
        <v>1429</v>
      </c>
      <c r="C85" s="301">
        <v>74</v>
      </c>
      <c r="D85" s="95">
        <f>SUM(D86:D87)</f>
        <v>0</v>
      </c>
      <c r="E85" s="95">
        <f>SUM(E86:E87)</f>
        <v>0</v>
      </c>
      <c r="F85" s="122" t="str">
        <f t="shared" si="1"/>
        <v>-</v>
      </c>
    </row>
    <row r="86" spans="1:6" s="3" customFormat="1" x14ac:dyDescent="0.2">
      <c r="A86" s="130" t="s">
        <v>1430</v>
      </c>
      <c r="B86" s="312" t="s">
        <v>1431</v>
      </c>
      <c r="C86" s="301">
        <v>75</v>
      </c>
      <c r="D86" s="92">
        <v>0</v>
      </c>
      <c r="E86" s="92">
        <v>0</v>
      </c>
      <c r="F86" s="123" t="str">
        <f t="shared" si="1"/>
        <v>-</v>
      </c>
    </row>
    <row r="87" spans="1:6" s="3" customFormat="1" x14ac:dyDescent="0.2">
      <c r="A87" s="130" t="s">
        <v>3657</v>
      </c>
      <c r="B87" s="312" t="s">
        <v>2461</v>
      </c>
      <c r="C87" s="301">
        <v>76</v>
      </c>
      <c r="D87" s="92">
        <v>0</v>
      </c>
      <c r="E87" s="92">
        <v>0</v>
      </c>
      <c r="F87" s="123" t="str">
        <f t="shared" si="1"/>
        <v>-</v>
      </c>
    </row>
    <row r="88" spans="1:6" s="3" customFormat="1" x14ac:dyDescent="0.2">
      <c r="A88" s="130" t="s">
        <v>3896</v>
      </c>
      <c r="B88" s="315" t="s">
        <v>3897</v>
      </c>
      <c r="C88" s="301">
        <v>77</v>
      </c>
      <c r="D88" s="92">
        <v>0</v>
      </c>
      <c r="E88" s="92">
        <v>0</v>
      </c>
      <c r="F88" s="123" t="str">
        <f t="shared" si="1"/>
        <v>-</v>
      </c>
    </row>
    <row r="89" spans="1:6" s="3" customFormat="1" x14ac:dyDescent="0.2">
      <c r="A89" s="130" t="s">
        <v>3898</v>
      </c>
      <c r="B89" s="315" t="s">
        <v>3899</v>
      </c>
      <c r="C89" s="301">
        <v>78</v>
      </c>
      <c r="D89" s="92">
        <v>0</v>
      </c>
      <c r="E89" s="92">
        <v>0</v>
      </c>
      <c r="F89" s="123" t="str">
        <f t="shared" si="1"/>
        <v>-</v>
      </c>
    </row>
    <row r="90" spans="1:6" s="3" customFormat="1" x14ac:dyDescent="0.2">
      <c r="A90" s="130" t="s">
        <v>3900</v>
      </c>
      <c r="B90" s="315" t="s">
        <v>3901</v>
      </c>
      <c r="C90" s="301">
        <v>79</v>
      </c>
      <c r="D90" s="92">
        <v>0</v>
      </c>
      <c r="E90" s="92">
        <v>0</v>
      </c>
      <c r="F90" s="123" t="str">
        <f t="shared" si="1"/>
        <v>-</v>
      </c>
    </row>
    <row r="91" spans="1:6" s="3" customFormat="1" x14ac:dyDescent="0.2">
      <c r="A91" s="130" t="s">
        <v>3902</v>
      </c>
      <c r="B91" s="315" t="s">
        <v>3903</v>
      </c>
      <c r="C91" s="301">
        <v>80</v>
      </c>
      <c r="D91" s="92">
        <v>36517</v>
      </c>
      <c r="E91" s="92">
        <v>42199</v>
      </c>
      <c r="F91" s="123">
        <f t="shared" si="1"/>
        <v>115.55987622203357</v>
      </c>
    </row>
    <row r="92" spans="1:6" s="3" customFormat="1" x14ac:dyDescent="0.2">
      <c r="A92" s="130" t="s">
        <v>3904</v>
      </c>
      <c r="B92" s="312" t="s">
        <v>2462</v>
      </c>
      <c r="C92" s="301">
        <v>81</v>
      </c>
      <c r="D92" s="95">
        <f>D93+D111-D122</f>
        <v>0</v>
      </c>
      <c r="E92" s="95">
        <f>E93+E111-E122</f>
        <v>0</v>
      </c>
      <c r="F92" s="122" t="str">
        <f t="shared" si="1"/>
        <v>-</v>
      </c>
    </row>
    <row r="93" spans="1:6" s="3" customFormat="1" x14ac:dyDescent="0.2">
      <c r="A93" s="130"/>
      <c r="B93" s="312" t="s">
        <v>2463</v>
      </c>
      <c r="C93" s="301">
        <v>82</v>
      </c>
      <c r="D93" s="95">
        <f>SUM(D94:D110)</f>
        <v>0</v>
      </c>
      <c r="E93" s="95">
        <f>SUM(E94:E110)</f>
        <v>0</v>
      </c>
      <c r="F93" s="122" t="str">
        <f t="shared" si="1"/>
        <v>-</v>
      </c>
    </row>
    <row r="94" spans="1:6" s="3" customFormat="1" x14ac:dyDescent="0.2">
      <c r="A94" s="130" t="s">
        <v>3905</v>
      </c>
      <c r="B94" s="315" t="s">
        <v>1221</v>
      </c>
      <c r="C94" s="301">
        <v>83</v>
      </c>
      <c r="D94" s="92">
        <v>0</v>
      </c>
      <c r="E94" s="92">
        <v>0</v>
      </c>
      <c r="F94" s="123" t="str">
        <f t="shared" si="1"/>
        <v>-</v>
      </c>
    </row>
    <row r="95" spans="1:6" s="3" customFormat="1" x14ac:dyDescent="0.2">
      <c r="A95" s="130" t="s">
        <v>2069</v>
      </c>
      <c r="B95" s="315" t="s">
        <v>2070</v>
      </c>
      <c r="C95" s="301">
        <v>84</v>
      </c>
      <c r="D95" s="92">
        <v>0</v>
      </c>
      <c r="E95" s="92">
        <v>0</v>
      </c>
      <c r="F95" s="123" t="str">
        <f t="shared" si="1"/>
        <v>-</v>
      </c>
    </row>
    <row r="96" spans="1:6" s="3" customFormat="1" x14ac:dyDescent="0.2">
      <c r="A96" s="130" t="s">
        <v>2071</v>
      </c>
      <c r="B96" s="315" t="s">
        <v>2072</v>
      </c>
      <c r="C96" s="301">
        <v>85</v>
      </c>
      <c r="D96" s="92">
        <v>0</v>
      </c>
      <c r="E96" s="92">
        <v>0</v>
      </c>
      <c r="F96" s="123" t="str">
        <f t="shared" si="1"/>
        <v>-</v>
      </c>
    </row>
    <row r="97" spans="1:6" s="3" customFormat="1" x14ac:dyDescent="0.2">
      <c r="A97" s="130" t="s">
        <v>2073</v>
      </c>
      <c r="B97" s="315" t="s">
        <v>796</v>
      </c>
      <c r="C97" s="301">
        <v>86</v>
      </c>
      <c r="D97" s="92">
        <v>0</v>
      </c>
      <c r="E97" s="92">
        <v>0</v>
      </c>
      <c r="F97" s="123" t="str">
        <f t="shared" si="1"/>
        <v>-</v>
      </c>
    </row>
    <row r="98" spans="1:6" s="3" customFormat="1" x14ac:dyDescent="0.2">
      <c r="A98" s="130" t="s">
        <v>2149</v>
      </c>
      <c r="B98" s="315" t="s">
        <v>2150</v>
      </c>
      <c r="C98" s="301">
        <v>87</v>
      </c>
      <c r="D98" s="92">
        <v>0</v>
      </c>
      <c r="E98" s="92">
        <v>0</v>
      </c>
      <c r="F98" s="123" t="str">
        <f t="shared" si="1"/>
        <v>-</v>
      </c>
    </row>
    <row r="99" spans="1:6" s="3" customFormat="1" x14ac:dyDescent="0.2">
      <c r="A99" s="130" t="s">
        <v>797</v>
      </c>
      <c r="B99" s="315" t="s">
        <v>3523</v>
      </c>
      <c r="C99" s="301">
        <v>88</v>
      </c>
      <c r="D99" s="92">
        <v>0</v>
      </c>
      <c r="E99" s="92">
        <v>0</v>
      </c>
      <c r="F99" s="123" t="str">
        <f t="shared" si="1"/>
        <v>-</v>
      </c>
    </row>
    <row r="100" spans="1:6" s="3" customFormat="1" x14ac:dyDescent="0.2">
      <c r="A100" s="130" t="s">
        <v>3524</v>
      </c>
      <c r="B100" s="315" t="s">
        <v>3525</v>
      </c>
      <c r="C100" s="301">
        <v>89</v>
      </c>
      <c r="D100" s="92">
        <v>0</v>
      </c>
      <c r="E100" s="92">
        <v>0</v>
      </c>
      <c r="F100" s="123" t="str">
        <f t="shared" si="1"/>
        <v>-</v>
      </c>
    </row>
    <row r="101" spans="1:6" s="3" customFormat="1" x14ac:dyDescent="0.2">
      <c r="A101" s="130" t="s">
        <v>3526</v>
      </c>
      <c r="B101" s="315" t="s">
        <v>2729</v>
      </c>
      <c r="C101" s="301">
        <v>90</v>
      </c>
      <c r="D101" s="92">
        <v>0</v>
      </c>
      <c r="E101" s="92">
        <v>0</v>
      </c>
      <c r="F101" s="123" t="str">
        <f t="shared" si="1"/>
        <v>-</v>
      </c>
    </row>
    <row r="102" spans="1:6" s="3" customFormat="1" x14ac:dyDescent="0.2">
      <c r="A102" s="130" t="s">
        <v>2730</v>
      </c>
      <c r="B102" s="315" t="s">
        <v>2482</v>
      </c>
      <c r="C102" s="301">
        <v>91</v>
      </c>
      <c r="D102" s="92">
        <v>0</v>
      </c>
      <c r="E102" s="92">
        <v>0</v>
      </c>
      <c r="F102" s="123" t="str">
        <f t="shared" si="1"/>
        <v>-</v>
      </c>
    </row>
    <row r="103" spans="1:6" s="3" customFormat="1" x14ac:dyDescent="0.2">
      <c r="A103" s="130" t="s">
        <v>2483</v>
      </c>
      <c r="B103" s="315" t="s">
        <v>2484</v>
      </c>
      <c r="C103" s="301">
        <v>92</v>
      </c>
      <c r="D103" s="92">
        <v>0</v>
      </c>
      <c r="E103" s="92">
        <v>0</v>
      </c>
      <c r="F103" s="123" t="str">
        <f t="shared" si="1"/>
        <v>-</v>
      </c>
    </row>
    <row r="104" spans="1:6" s="3" customFormat="1" x14ac:dyDescent="0.2">
      <c r="A104" s="130" t="s">
        <v>2485</v>
      </c>
      <c r="B104" s="315" t="s">
        <v>2486</v>
      </c>
      <c r="C104" s="301">
        <v>93</v>
      </c>
      <c r="D104" s="92">
        <v>0</v>
      </c>
      <c r="E104" s="92">
        <v>0</v>
      </c>
      <c r="F104" s="123" t="str">
        <f t="shared" si="1"/>
        <v>-</v>
      </c>
    </row>
    <row r="105" spans="1:6" s="3" customFormat="1" x14ac:dyDescent="0.2">
      <c r="A105" s="130" t="s">
        <v>2487</v>
      </c>
      <c r="B105" s="315" t="s">
        <v>2488</v>
      </c>
      <c r="C105" s="301">
        <v>94</v>
      </c>
      <c r="D105" s="92">
        <v>0</v>
      </c>
      <c r="E105" s="92">
        <v>0</v>
      </c>
      <c r="F105" s="123" t="str">
        <f t="shared" si="1"/>
        <v>-</v>
      </c>
    </row>
    <row r="106" spans="1:6" s="3" customFormat="1" x14ac:dyDescent="0.2">
      <c r="A106" s="130" t="s">
        <v>2489</v>
      </c>
      <c r="B106" s="315" t="s">
        <v>2490</v>
      </c>
      <c r="C106" s="301">
        <v>95</v>
      </c>
      <c r="D106" s="92">
        <v>0</v>
      </c>
      <c r="E106" s="92">
        <v>0</v>
      </c>
      <c r="F106" s="123" t="str">
        <f t="shared" si="1"/>
        <v>-</v>
      </c>
    </row>
    <row r="107" spans="1:6" s="3" customFormat="1" x14ac:dyDescent="0.2">
      <c r="A107" s="130" t="s">
        <v>2491</v>
      </c>
      <c r="B107" s="315" t="s">
        <v>2492</v>
      </c>
      <c r="C107" s="301">
        <v>96</v>
      </c>
      <c r="D107" s="92">
        <v>0</v>
      </c>
      <c r="E107" s="92">
        <v>0</v>
      </c>
      <c r="F107" s="123" t="str">
        <f t="shared" si="1"/>
        <v>-</v>
      </c>
    </row>
    <row r="108" spans="1:6" s="3" customFormat="1" x14ac:dyDescent="0.2">
      <c r="A108" s="130" t="s">
        <v>2493</v>
      </c>
      <c r="B108" s="315" t="s">
        <v>2494</v>
      </c>
      <c r="C108" s="301">
        <v>97</v>
      </c>
      <c r="D108" s="92">
        <v>0</v>
      </c>
      <c r="E108" s="92">
        <v>0</v>
      </c>
      <c r="F108" s="123" t="str">
        <f t="shared" si="1"/>
        <v>-</v>
      </c>
    </row>
    <row r="109" spans="1:6" s="3" customFormat="1" x14ac:dyDescent="0.2">
      <c r="A109" s="130" t="s">
        <v>2495</v>
      </c>
      <c r="B109" s="315" t="s">
        <v>2456</v>
      </c>
      <c r="C109" s="301">
        <v>98</v>
      </c>
      <c r="D109" s="92">
        <v>0</v>
      </c>
      <c r="E109" s="92">
        <v>0</v>
      </c>
      <c r="F109" s="123" t="str">
        <f t="shared" si="1"/>
        <v>-</v>
      </c>
    </row>
    <row r="110" spans="1:6" s="3" customFormat="1" x14ac:dyDescent="0.2">
      <c r="A110" s="130" t="s">
        <v>2457</v>
      </c>
      <c r="B110" s="315" t="s">
        <v>2458</v>
      </c>
      <c r="C110" s="301">
        <v>99</v>
      </c>
      <c r="D110" s="92">
        <v>0</v>
      </c>
      <c r="E110" s="92">
        <v>0</v>
      </c>
      <c r="F110" s="123" t="str">
        <f t="shared" si="1"/>
        <v>-</v>
      </c>
    </row>
    <row r="111" spans="1:6" s="3" customFormat="1" x14ac:dyDescent="0.2">
      <c r="A111" s="130"/>
      <c r="B111" s="312" t="s">
        <v>2464</v>
      </c>
      <c r="C111" s="301">
        <v>100</v>
      </c>
      <c r="D111" s="95">
        <f>SUM(D112:D121)</f>
        <v>0</v>
      </c>
      <c r="E111" s="95">
        <f>SUM(E112:E121)</f>
        <v>0</v>
      </c>
      <c r="F111" s="122" t="str">
        <f t="shared" si="1"/>
        <v>-</v>
      </c>
    </row>
    <row r="112" spans="1:6" s="3" customFormat="1" x14ac:dyDescent="0.2">
      <c r="A112" s="130" t="s">
        <v>2151</v>
      </c>
      <c r="B112" s="315" t="s">
        <v>2152</v>
      </c>
      <c r="C112" s="301">
        <v>101</v>
      </c>
      <c r="D112" s="92">
        <v>0</v>
      </c>
      <c r="E112" s="92">
        <v>0</v>
      </c>
      <c r="F112" s="123" t="str">
        <f t="shared" si="1"/>
        <v>-</v>
      </c>
    </row>
    <row r="113" spans="1:6" s="3" customFormat="1" x14ac:dyDescent="0.2">
      <c r="A113" s="130" t="s">
        <v>333</v>
      </c>
      <c r="B113" s="315" t="s">
        <v>334</v>
      </c>
      <c r="C113" s="301">
        <v>102</v>
      </c>
      <c r="D113" s="92">
        <v>0</v>
      </c>
      <c r="E113" s="92">
        <v>0</v>
      </c>
      <c r="F113" s="123" t="str">
        <f t="shared" si="1"/>
        <v>-</v>
      </c>
    </row>
    <row r="114" spans="1:6" s="3" customFormat="1" x14ac:dyDescent="0.2">
      <c r="A114" s="130" t="s">
        <v>335</v>
      </c>
      <c r="B114" s="315" t="s">
        <v>336</v>
      </c>
      <c r="C114" s="301">
        <v>103</v>
      </c>
      <c r="D114" s="92">
        <v>0</v>
      </c>
      <c r="E114" s="92">
        <v>0</v>
      </c>
      <c r="F114" s="123" t="str">
        <f t="shared" si="1"/>
        <v>-</v>
      </c>
    </row>
    <row r="115" spans="1:6" s="3" customFormat="1" x14ac:dyDescent="0.2">
      <c r="A115" s="130" t="s">
        <v>337</v>
      </c>
      <c r="B115" s="315" t="s">
        <v>338</v>
      </c>
      <c r="C115" s="301">
        <v>104</v>
      </c>
      <c r="D115" s="92">
        <v>0</v>
      </c>
      <c r="E115" s="92">
        <v>0</v>
      </c>
      <c r="F115" s="123" t="str">
        <f t="shared" si="1"/>
        <v>-</v>
      </c>
    </row>
    <row r="116" spans="1:6" s="3" customFormat="1" x14ac:dyDescent="0.2">
      <c r="A116" s="130" t="s">
        <v>2153</v>
      </c>
      <c r="B116" s="315" t="s">
        <v>2185</v>
      </c>
      <c r="C116" s="301">
        <v>105</v>
      </c>
      <c r="D116" s="92">
        <v>0</v>
      </c>
      <c r="E116" s="92">
        <v>0</v>
      </c>
      <c r="F116" s="123" t="str">
        <f t="shared" si="1"/>
        <v>-</v>
      </c>
    </row>
    <row r="117" spans="1:6" s="3" customFormat="1" x14ac:dyDescent="0.2">
      <c r="A117" s="130" t="s">
        <v>339</v>
      </c>
      <c r="B117" s="315" t="s">
        <v>340</v>
      </c>
      <c r="C117" s="301">
        <v>106</v>
      </c>
      <c r="D117" s="92">
        <v>0</v>
      </c>
      <c r="E117" s="92">
        <v>0</v>
      </c>
      <c r="F117" s="123" t="str">
        <f t="shared" si="1"/>
        <v>-</v>
      </c>
    </row>
    <row r="118" spans="1:6" s="3" customFormat="1" x14ac:dyDescent="0.2">
      <c r="A118" s="130" t="s">
        <v>341</v>
      </c>
      <c r="B118" s="315" t="s">
        <v>342</v>
      </c>
      <c r="C118" s="301">
        <v>107</v>
      </c>
      <c r="D118" s="92">
        <v>0</v>
      </c>
      <c r="E118" s="92">
        <v>0</v>
      </c>
      <c r="F118" s="123" t="str">
        <f t="shared" si="1"/>
        <v>-</v>
      </c>
    </row>
    <row r="119" spans="1:6" s="3" customFormat="1" x14ac:dyDescent="0.2">
      <c r="A119" s="130" t="s">
        <v>343</v>
      </c>
      <c r="B119" s="315" t="s">
        <v>2657</v>
      </c>
      <c r="C119" s="301">
        <v>108</v>
      </c>
      <c r="D119" s="92">
        <v>0</v>
      </c>
      <c r="E119" s="92">
        <v>0</v>
      </c>
      <c r="F119" s="123" t="str">
        <f t="shared" si="1"/>
        <v>-</v>
      </c>
    </row>
    <row r="120" spans="1:6" s="3" customFormat="1" x14ac:dyDescent="0.2">
      <c r="A120" s="130" t="s">
        <v>2658</v>
      </c>
      <c r="B120" s="315" t="s">
        <v>2659</v>
      </c>
      <c r="C120" s="301">
        <v>109</v>
      </c>
      <c r="D120" s="92">
        <v>0</v>
      </c>
      <c r="E120" s="92">
        <v>0</v>
      </c>
      <c r="F120" s="123" t="str">
        <f t="shared" si="1"/>
        <v>-</v>
      </c>
    </row>
    <row r="121" spans="1:6" s="3" customFormat="1" x14ac:dyDescent="0.2">
      <c r="A121" s="130" t="s">
        <v>2660</v>
      </c>
      <c r="B121" s="315" t="s">
        <v>2661</v>
      </c>
      <c r="C121" s="301">
        <v>110</v>
      </c>
      <c r="D121" s="92">
        <v>0</v>
      </c>
      <c r="E121" s="92">
        <v>0</v>
      </c>
      <c r="F121" s="123" t="str">
        <f t="shared" si="1"/>
        <v>-</v>
      </c>
    </row>
    <row r="122" spans="1:6" s="3" customFormat="1" x14ac:dyDescent="0.2">
      <c r="A122" s="130" t="s">
        <v>2186</v>
      </c>
      <c r="B122" s="315" t="s">
        <v>2187</v>
      </c>
      <c r="C122" s="301">
        <v>111</v>
      </c>
      <c r="D122" s="92">
        <v>0</v>
      </c>
      <c r="E122" s="92">
        <v>0</v>
      </c>
      <c r="F122" s="123" t="str">
        <f t="shared" si="1"/>
        <v>-</v>
      </c>
    </row>
    <row r="123" spans="1:6" s="3" customFormat="1" x14ac:dyDescent="0.2">
      <c r="A123" s="130" t="s">
        <v>2188</v>
      </c>
      <c r="B123" s="312" t="s">
        <v>2465</v>
      </c>
      <c r="C123" s="301">
        <v>112</v>
      </c>
      <c r="D123" s="95">
        <f>D124+D131-D138</f>
        <v>0</v>
      </c>
      <c r="E123" s="95">
        <f>E124+E131-E138</f>
        <v>0</v>
      </c>
      <c r="F123" s="122" t="str">
        <f t="shared" si="1"/>
        <v>-</v>
      </c>
    </row>
    <row r="124" spans="1:6" s="3" customFormat="1" x14ac:dyDescent="0.2">
      <c r="A124" s="130"/>
      <c r="B124" s="312" t="s">
        <v>2466</v>
      </c>
      <c r="C124" s="301">
        <v>113</v>
      </c>
      <c r="D124" s="95">
        <f>SUM(D125:D130)</f>
        <v>0</v>
      </c>
      <c r="E124" s="95">
        <f>SUM(E125:E130)</f>
        <v>0</v>
      </c>
      <c r="F124" s="122" t="str">
        <f t="shared" si="1"/>
        <v>-</v>
      </c>
    </row>
    <row r="125" spans="1:6" s="3" customFormat="1" x14ac:dyDescent="0.2">
      <c r="A125" s="130" t="s">
        <v>2189</v>
      </c>
      <c r="B125" s="312" t="s">
        <v>2190</v>
      </c>
      <c r="C125" s="301">
        <v>114</v>
      </c>
      <c r="D125" s="92">
        <v>0</v>
      </c>
      <c r="E125" s="92">
        <v>0</v>
      </c>
      <c r="F125" s="123" t="str">
        <f t="shared" si="1"/>
        <v>-</v>
      </c>
    </row>
    <row r="126" spans="1:6" s="3" customFormat="1" x14ac:dyDescent="0.2">
      <c r="A126" s="130" t="s">
        <v>2191</v>
      </c>
      <c r="B126" s="312" t="s">
        <v>2192</v>
      </c>
      <c r="C126" s="301">
        <v>115</v>
      </c>
      <c r="D126" s="92">
        <v>0</v>
      </c>
      <c r="E126" s="92">
        <v>0</v>
      </c>
      <c r="F126" s="123" t="str">
        <f t="shared" si="1"/>
        <v>-</v>
      </c>
    </row>
    <row r="127" spans="1:6" s="3" customFormat="1" x14ac:dyDescent="0.2">
      <c r="A127" s="130" t="s">
        <v>2193</v>
      </c>
      <c r="B127" s="312" t="s">
        <v>2194</v>
      </c>
      <c r="C127" s="301">
        <v>116</v>
      </c>
      <c r="D127" s="92">
        <v>0</v>
      </c>
      <c r="E127" s="92">
        <v>0</v>
      </c>
      <c r="F127" s="123" t="str">
        <f t="shared" si="1"/>
        <v>-</v>
      </c>
    </row>
    <row r="128" spans="1:6" s="3" customFormat="1" x14ac:dyDescent="0.2">
      <c r="A128" s="130" t="s">
        <v>2195</v>
      </c>
      <c r="B128" s="312" t="s">
        <v>2196</v>
      </c>
      <c r="C128" s="301">
        <v>117</v>
      </c>
      <c r="D128" s="92">
        <v>0</v>
      </c>
      <c r="E128" s="92">
        <v>0</v>
      </c>
      <c r="F128" s="123" t="str">
        <f t="shared" si="1"/>
        <v>-</v>
      </c>
    </row>
    <row r="129" spans="1:6" s="3" customFormat="1" x14ac:dyDescent="0.2">
      <c r="A129" s="130" t="s">
        <v>2197</v>
      </c>
      <c r="B129" s="312" t="s">
        <v>2198</v>
      </c>
      <c r="C129" s="301">
        <v>118</v>
      </c>
      <c r="D129" s="92">
        <v>0</v>
      </c>
      <c r="E129" s="92">
        <v>0</v>
      </c>
      <c r="F129" s="123" t="str">
        <f t="shared" si="1"/>
        <v>-</v>
      </c>
    </row>
    <row r="130" spans="1:6" s="3" customFormat="1" x14ac:dyDescent="0.2">
      <c r="A130" s="130" t="s">
        <v>2199</v>
      </c>
      <c r="B130" s="312" t="s">
        <v>2811</v>
      </c>
      <c r="C130" s="301">
        <v>119</v>
      </c>
      <c r="D130" s="92">
        <v>0</v>
      </c>
      <c r="E130" s="92">
        <v>0</v>
      </c>
      <c r="F130" s="123" t="str">
        <f t="shared" si="1"/>
        <v>-</v>
      </c>
    </row>
    <row r="131" spans="1:6" s="3" customFormat="1" x14ac:dyDescent="0.2">
      <c r="A131" s="130"/>
      <c r="B131" s="312" t="s">
        <v>2467</v>
      </c>
      <c r="C131" s="301">
        <v>120</v>
      </c>
      <c r="D131" s="95">
        <f>SUM(D132:D137)</f>
        <v>0</v>
      </c>
      <c r="E131" s="95">
        <f>SUM(E132:E137)</f>
        <v>0</v>
      </c>
      <c r="F131" s="122" t="str">
        <f t="shared" si="1"/>
        <v>-</v>
      </c>
    </row>
    <row r="132" spans="1:6" s="3" customFormat="1" x14ac:dyDescent="0.2">
      <c r="A132" s="130" t="s">
        <v>2812</v>
      </c>
      <c r="B132" s="312" t="s">
        <v>2190</v>
      </c>
      <c r="C132" s="301">
        <v>121</v>
      </c>
      <c r="D132" s="92">
        <v>0</v>
      </c>
      <c r="E132" s="92">
        <v>0</v>
      </c>
      <c r="F132" s="123" t="str">
        <f t="shared" si="1"/>
        <v>-</v>
      </c>
    </row>
    <row r="133" spans="1:6" s="3" customFormat="1" x14ac:dyDescent="0.2">
      <c r="A133" s="130" t="s">
        <v>2813</v>
      </c>
      <c r="B133" s="312" t="s">
        <v>2192</v>
      </c>
      <c r="C133" s="301">
        <v>122</v>
      </c>
      <c r="D133" s="92">
        <v>0</v>
      </c>
      <c r="E133" s="92">
        <v>0</v>
      </c>
      <c r="F133" s="123" t="str">
        <f t="shared" si="1"/>
        <v>-</v>
      </c>
    </row>
    <row r="134" spans="1:6" s="3" customFormat="1" x14ac:dyDescent="0.2">
      <c r="A134" s="130" t="s">
        <v>2814</v>
      </c>
      <c r="B134" s="312" t="s">
        <v>2194</v>
      </c>
      <c r="C134" s="301">
        <v>123</v>
      </c>
      <c r="D134" s="92">
        <v>0</v>
      </c>
      <c r="E134" s="92">
        <v>0</v>
      </c>
      <c r="F134" s="123" t="str">
        <f t="shared" si="1"/>
        <v>-</v>
      </c>
    </row>
    <row r="135" spans="1:6" s="3" customFormat="1" x14ac:dyDescent="0.2">
      <c r="A135" s="130" t="s">
        <v>2815</v>
      </c>
      <c r="B135" s="312" t="s">
        <v>2196</v>
      </c>
      <c r="C135" s="301">
        <v>124</v>
      </c>
      <c r="D135" s="92">
        <v>0</v>
      </c>
      <c r="E135" s="92">
        <v>0</v>
      </c>
      <c r="F135" s="123" t="str">
        <f t="shared" si="1"/>
        <v>-</v>
      </c>
    </row>
    <row r="136" spans="1:6" s="3" customFormat="1" x14ac:dyDescent="0.2">
      <c r="A136" s="130" t="s">
        <v>2816</v>
      </c>
      <c r="B136" s="312" t="s">
        <v>2198</v>
      </c>
      <c r="C136" s="301">
        <v>125</v>
      </c>
      <c r="D136" s="92">
        <v>0</v>
      </c>
      <c r="E136" s="92">
        <v>0</v>
      </c>
      <c r="F136" s="123" t="str">
        <f t="shared" si="1"/>
        <v>-</v>
      </c>
    </row>
    <row r="137" spans="1:6" s="3" customFormat="1" x14ac:dyDescent="0.2">
      <c r="A137" s="130" t="s">
        <v>2817</v>
      </c>
      <c r="B137" s="312" t="s">
        <v>2811</v>
      </c>
      <c r="C137" s="301">
        <v>126</v>
      </c>
      <c r="D137" s="92">
        <v>0</v>
      </c>
      <c r="E137" s="92">
        <v>0</v>
      </c>
      <c r="F137" s="123" t="str">
        <f t="shared" si="1"/>
        <v>-</v>
      </c>
    </row>
    <row r="138" spans="1:6" s="3" customFormat="1" x14ac:dyDescent="0.2">
      <c r="A138" s="130" t="s">
        <v>205</v>
      </c>
      <c r="B138" s="312" t="s">
        <v>206</v>
      </c>
      <c r="C138" s="301">
        <v>127</v>
      </c>
      <c r="D138" s="92">
        <v>0</v>
      </c>
      <c r="E138" s="92">
        <v>0</v>
      </c>
      <c r="F138" s="123" t="str">
        <f t="shared" si="1"/>
        <v>-</v>
      </c>
    </row>
    <row r="139" spans="1:6" s="3" customFormat="1" x14ac:dyDescent="0.2">
      <c r="A139" s="130" t="s">
        <v>207</v>
      </c>
      <c r="B139" s="312" t="s">
        <v>2468</v>
      </c>
      <c r="C139" s="301">
        <v>128</v>
      </c>
      <c r="D139" s="95">
        <f>D140+D147-D150</f>
        <v>0</v>
      </c>
      <c r="E139" s="95">
        <f>E140+E147-E150</f>
        <v>0</v>
      </c>
      <c r="F139" s="122" t="str">
        <f t="shared" si="1"/>
        <v>-</v>
      </c>
    </row>
    <row r="140" spans="1:6" s="3" customFormat="1" x14ac:dyDescent="0.2">
      <c r="A140" s="130"/>
      <c r="B140" s="312" t="s">
        <v>2469</v>
      </c>
      <c r="C140" s="301">
        <v>129</v>
      </c>
      <c r="D140" s="95">
        <f>SUM(D141:D146)</f>
        <v>0</v>
      </c>
      <c r="E140" s="95">
        <f>SUM(E141:E146)</f>
        <v>0</v>
      </c>
      <c r="F140" s="122" t="str">
        <f t="shared" ref="F140:F203" si="2">IF(D140&gt;0,IF(E140/D140&gt;=100,"&gt;&gt;100",E140/D140*100),"-")</f>
        <v>-</v>
      </c>
    </row>
    <row r="141" spans="1:6" s="3" customFormat="1" x14ac:dyDescent="0.2">
      <c r="A141" s="130" t="s">
        <v>2662</v>
      </c>
      <c r="B141" s="312" t="s">
        <v>2184</v>
      </c>
      <c r="C141" s="301">
        <v>130</v>
      </c>
      <c r="D141" s="92">
        <v>0</v>
      </c>
      <c r="E141" s="92">
        <v>0</v>
      </c>
      <c r="F141" s="123" t="str">
        <f t="shared" si="2"/>
        <v>-</v>
      </c>
    </row>
    <row r="142" spans="1:6" s="3" customFormat="1" x14ac:dyDescent="0.2">
      <c r="A142" s="130" t="s">
        <v>2663</v>
      </c>
      <c r="B142" s="312" t="s">
        <v>1341</v>
      </c>
      <c r="C142" s="301">
        <v>131</v>
      </c>
      <c r="D142" s="92">
        <v>0</v>
      </c>
      <c r="E142" s="92">
        <v>0</v>
      </c>
      <c r="F142" s="123" t="str">
        <f t="shared" si="2"/>
        <v>-</v>
      </c>
    </row>
    <row r="143" spans="1:6" s="3" customFormat="1" x14ac:dyDescent="0.2">
      <c r="A143" s="130" t="s">
        <v>2664</v>
      </c>
      <c r="B143" s="315" t="s">
        <v>2874</v>
      </c>
      <c r="C143" s="301">
        <v>132</v>
      </c>
      <c r="D143" s="92">
        <v>0</v>
      </c>
      <c r="E143" s="92">
        <v>0</v>
      </c>
      <c r="F143" s="123" t="str">
        <f t="shared" si="2"/>
        <v>-</v>
      </c>
    </row>
    <row r="144" spans="1:6" s="3" customFormat="1" x14ac:dyDescent="0.2">
      <c r="A144" s="130" t="s">
        <v>208</v>
      </c>
      <c r="B144" s="315" t="s">
        <v>1972</v>
      </c>
      <c r="C144" s="301">
        <v>133</v>
      </c>
      <c r="D144" s="92">
        <v>0</v>
      </c>
      <c r="E144" s="92">
        <v>0</v>
      </c>
      <c r="F144" s="123" t="str">
        <f t="shared" si="2"/>
        <v>-</v>
      </c>
    </row>
    <row r="145" spans="1:6" s="3" customFormat="1" x14ac:dyDescent="0.2">
      <c r="A145" s="130" t="s">
        <v>209</v>
      </c>
      <c r="B145" s="316" t="s">
        <v>4290</v>
      </c>
      <c r="C145" s="301">
        <v>134</v>
      </c>
      <c r="D145" s="92">
        <v>0</v>
      </c>
      <c r="E145" s="92">
        <v>0</v>
      </c>
      <c r="F145" s="123" t="str">
        <f t="shared" si="2"/>
        <v>-</v>
      </c>
    </row>
    <row r="146" spans="1:6" s="3" customFormat="1" x14ac:dyDescent="0.2">
      <c r="A146" s="130" t="s">
        <v>210</v>
      </c>
      <c r="B146" s="315" t="s">
        <v>499</v>
      </c>
      <c r="C146" s="301">
        <v>135</v>
      </c>
      <c r="D146" s="92">
        <v>0</v>
      </c>
      <c r="E146" s="92">
        <v>0</v>
      </c>
      <c r="F146" s="123" t="str">
        <f t="shared" si="2"/>
        <v>-</v>
      </c>
    </row>
    <row r="147" spans="1:6" s="3" customFormat="1" x14ac:dyDescent="0.2">
      <c r="A147" s="130"/>
      <c r="B147" s="312" t="s">
        <v>1581</v>
      </c>
      <c r="C147" s="301">
        <v>136</v>
      </c>
      <c r="D147" s="95">
        <f>SUM(D148:D149)</f>
        <v>0</v>
      </c>
      <c r="E147" s="95">
        <f>SUM(E148:E149)</f>
        <v>0</v>
      </c>
      <c r="F147" s="122" t="str">
        <f t="shared" si="2"/>
        <v>-</v>
      </c>
    </row>
    <row r="148" spans="1:6" s="3" customFormat="1" x14ac:dyDescent="0.2">
      <c r="A148" s="130" t="s">
        <v>1146</v>
      </c>
      <c r="B148" s="312" t="s">
        <v>507</v>
      </c>
      <c r="C148" s="301">
        <v>137</v>
      </c>
      <c r="D148" s="92">
        <v>0</v>
      </c>
      <c r="E148" s="92">
        <v>0</v>
      </c>
      <c r="F148" s="123" t="str">
        <f t="shared" si="2"/>
        <v>-</v>
      </c>
    </row>
    <row r="149" spans="1:6" s="3" customFormat="1" x14ac:dyDescent="0.2">
      <c r="A149" s="130" t="s">
        <v>1147</v>
      </c>
      <c r="B149" s="312" t="s">
        <v>829</v>
      </c>
      <c r="C149" s="301">
        <v>138</v>
      </c>
      <c r="D149" s="92">
        <v>0</v>
      </c>
      <c r="E149" s="92">
        <v>0</v>
      </c>
      <c r="F149" s="123" t="str">
        <f t="shared" si="2"/>
        <v>-</v>
      </c>
    </row>
    <row r="150" spans="1:6" s="3" customFormat="1" x14ac:dyDescent="0.2">
      <c r="A150" s="130" t="s">
        <v>1148</v>
      </c>
      <c r="B150" s="312" t="s">
        <v>1149</v>
      </c>
      <c r="C150" s="301">
        <v>139</v>
      </c>
      <c r="D150" s="92">
        <v>0</v>
      </c>
      <c r="E150" s="92">
        <v>0</v>
      </c>
      <c r="F150" s="123" t="str">
        <f t="shared" si="2"/>
        <v>-</v>
      </c>
    </row>
    <row r="151" spans="1:6" s="3" customFormat="1" x14ac:dyDescent="0.2">
      <c r="A151" s="130" t="s">
        <v>1150</v>
      </c>
      <c r="B151" s="312" t="s">
        <v>1335</v>
      </c>
      <c r="C151" s="301">
        <v>140</v>
      </c>
      <c r="D151" s="95">
        <f>SUM(D152:D154)+SUM(D162:D166)-D167</f>
        <v>8400</v>
      </c>
      <c r="E151" s="95">
        <f>SUM(E152:E154)+SUM(E162:E166)-E167</f>
        <v>16000</v>
      </c>
      <c r="F151" s="122">
        <f t="shared" si="2"/>
        <v>190.47619047619045</v>
      </c>
    </row>
    <row r="152" spans="1:6" s="3" customFormat="1" x14ac:dyDescent="0.2">
      <c r="A152" s="270" t="s">
        <v>1151</v>
      </c>
      <c r="B152" s="312" t="s">
        <v>1152</v>
      </c>
      <c r="C152" s="301">
        <v>141</v>
      </c>
      <c r="D152" s="92">
        <v>0</v>
      </c>
      <c r="E152" s="92">
        <v>0</v>
      </c>
      <c r="F152" s="123" t="str">
        <f t="shared" si="2"/>
        <v>-</v>
      </c>
    </row>
    <row r="153" spans="1:6" s="3" customFormat="1" x14ac:dyDescent="0.2">
      <c r="A153" s="270" t="s">
        <v>2450</v>
      </c>
      <c r="B153" s="315" t="s">
        <v>2451</v>
      </c>
      <c r="C153" s="301">
        <v>142</v>
      </c>
      <c r="D153" s="92">
        <v>0</v>
      </c>
      <c r="E153" s="92">
        <v>0</v>
      </c>
      <c r="F153" s="123" t="str">
        <f t="shared" si="2"/>
        <v>-</v>
      </c>
    </row>
    <row r="154" spans="1:6" s="3" customFormat="1" ht="24" x14ac:dyDescent="0.2">
      <c r="A154" s="270" t="s">
        <v>3296</v>
      </c>
      <c r="B154" s="315" t="s">
        <v>1336</v>
      </c>
      <c r="C154" s="301">
        <v>143</v>
      </c>
      <c r="D154" s="95">
        <f>SUM(D155:D161)</f>
        <v>0</v>
      </c>
      <c r="E154" s="95">
        <f>SUM(E155:E161)</f>
        <v>0</v>
      </c>
      <c r="F154" s="122" t="str">
        <f t="shared" si="2"/>
        <v>-</v>
      </c>
    </row>
    <row r="155" spans="1:6" s="3" customFormat="1" x14ac:dyDescent="0.2">
      <c r="A155" s="270" t="s">
        <v>1337</v>
      </c>
      <c r="B155" s="315" t="s">
        <v>1338</v>
      </c>
      <c r="C155" s="301">
        <v>144</v>
      </c>
      <c r="D155" s="92">
        <v>0</v>
      </c>
      <c r="E155" s="92">
        <v>0</v>
      </c>
      <c r="F155" s="123" t="str">
        <f t="shared" si="2"/>
        <v>-</v>
      </c>
    </row>
    <row r="156" spans="1:6" s="3" customFormat="1" x14ac:dyDescent="0.2">
      <c r="A156" s="270" t="s">
        <v>1339</v>
      </c>
      <c r="B156" s="315" t="s">
        <v>2565</v>
      </c>
      <c r="C156" s="301">
        <v>145</v>
      </c>
      <c r="D156" s="92">
        <v>0</v>
      </c>
      <c r="E156" s="92">
        <v>0</v>
      </c>
      <c r="F156" s="123" t="str">
        <f t="shared" si="2"/>
        <v>-</v>
      </c>
    </row>
    <row r="157" spans="1:6" s="3" customFormat="1" x14ac:dyDescent="0.2">
      <c r="A157" s="270" t="s">
        <v>2566</v>
      </c>
      <c r="B157" s="315" t="s">
        <v>3430</v>
      </c>
      <c r="C157" s="301">
        <v>146</v>
      </c>
      <c r="D157" s="92">
        <v>0</v>
      </c>
      <c r="E157" s="92">
        <v>0</v>
      </c>
      <c r="F157" s="123" t="str">
        <f t="shared" si="2"/>
        <v>-</v>
      </c>
    </row>
    <row r="158" spans="1:6" s="3" customFormat="1" x14ac:dyDescent="0.2">
      <c r="A158" s="270" t="s">
        <v>3431</v>
      </c>
      <c r="B158" s="315" t="s">
        <v>3432</v>
      </c>
      <c r="C158" s="301">
        <v>147</v>
      </c>
      <c r="D158" s="92">
        <v>0</v>
      </c>
      <c r="E158" s="92">
        <v>0</v>
      </c>
      <c r="F158" s="123" t="str">
        <f t="shared" si="2"/>
        <v>-</v>
      </c>
    </row>
    <row r="159" spans="1:6" s="3" customFormat="1" x14ac:dyDescent="0.2">
      <c r="A159" s="270" t="s">
        <v>3433</v>
      </c>
      <c r="B159" s="315" t="s">
        <v>3434</v>
      </c>
      <c r="C159" s="301">
        <v>148</v>
      </c>
      <c r="D159" s="92">
        <v>0</v>
      </c>
      <c r="E159" s="92">
        <v>0</v>
      </c>
      <c r="F159" s="123" t="str">
        <f t="shared" si="2"/>
        <v>-</v>
      </c>
    </row>
    <row r="160" spans="1:6" s="3" customFormat="1" x14ac:dyDescent="0.2">
      <c r="A160" s="270" t="s">
        <v>3435</v>
      </c>
      <c r="B160" s="315" t="s">
        <v>3450</v>
      </c>
      <c r="C160" s="301">
        <v>149</v>
      </c>
      <c r="D160" s="92">
        <v>0</v>
      </c>
      <c r="E160" s="92">
        <v>0</v>
      </c>
      <c r="F160" s="123" t="str">
        <f t="shared" si="2"/>
        <v>-</v>
      </c>
    </row>
    <row r="161" spans="1:6" s="3" customFormat="1" x14ac:dyDescent="0.2">
      <c r="A161" s="270" t="s">
        <v>3451</v>
      </c>
      <c r="B161" s="315" t="s">
        <v>3960</v>
      </c>
      <c r="C161" s="301">
        <v>150</v>
      </c>
      <c r="D161" s="92">
        <v>0</v>
      </c>
      <c r="E161" s="92">
        <v>0</v>
      </c>
      <c r="F161" s="123" t="str">
        <f t="shared" si="2"/>
        <v>-</v>
      </c>
    </row>
    <row r="162" spans="1:6" s="3" customFormat="1" x14ac:dyDescent="0.2">
      <c r="A162" s="270" t="s">
        <v>2452</v>
      </c>
      <c r="B162" s="315" t="s">
        <v>492</v>
      </c>
      <c r="C162" s="301">
        <v>151</v>
      </c>
      <c r="D162" s="92">
        <v>0</v>
      </c>
      <c r="E162" s="92">
        <v>0</v>
      </c>
      <c r="F162" s="123" t="str">
        <f t="shared" si="2"/>
        <v>-</v>
      </c>
    </row>
    <row r="163" spans="1:6" s="3" customFormat="1" x14ac:dyDescent="0.2">
      <c r="A163" s="270" t="s">
        <v>3237</v>
      </c>
      <c r="B163" s="316" t="s">
        <v>3297</v>
      </c>
      <c r="C163" s="301">
        <v>152</v>
      </c>
      <c r="D163" s="92">
        <v>8400</v>
      </c>
      <c r="E163" s="92">
        <v>16000</v>
      </c>
      <c r="F163" s="123">
        <f t="shared" si="2"/>
        <v>190.47619047619045</v>
      </c>
    </row>
    <row r="164" spans="1:6" s="3" customFormat="1" x14ac:dyDescent="0.2">
      <c r="A164" s="270" t="s">
        <v>3238</v>
      </c>
      <c r="B164" s="315" t="s">
        <v>910</v>
      </c>
      <c r="C164" s="301">
        <v>153</v>
      </c>
      <c r="D164" s="92">
        <v>0</v>
      </c>
      <c r="E164" s="92">
        <v>0</v>
      </c>
      <c r="F164" s="123" t="str">
        <f t="shared" si="2"/>
        <v>-</v>
      </c>
    </row>
    <row r="165" spans="1:6" s="3" customFormat="1" x14ac:dyDescent="0.2">
      <c r="A165" s="130" t="s">
        <v>911</v>
      </c>
      <c r="B165" s="315" t="s">
        <v>912</v>
      </c>
      <c r="C165" s="301">
        <v>154</v>
      </c>
      <c r="D165" s="92">
        <v>0</v>
      </c>
      <c r="E165" s="92">
        <v>0</v>
      </c>
      <c r="F165" s="123" t="str">
        <f t="shared" si="2"/>
        <v>-</v>
      </c>
    </row>
    <row r="166" spans="1:6" s="3" customFormat="1" x14ac:dyDescent="0.2">
      <c r="A166" s="130" t="s">
        <v>3818</v>
      </c>
      <c r="B166" s="315" t="s">
        <v>2665</v>
      </c>
      <c r="C166" s="301">
        <v>155</v>
      </c>
      <c r="D166" s="92">
        <v>0</v>
      </c>
      <c r="E166" s="92">
        <v>0</v>
      </c>
      <c r="F166" s="123" t="str">
        <f t="shared" si="2"/>
        <v>-</v>
      </c>
    </row>
    <row r="167" spans="1:6" s="3" customFormat="1" x14ac:dyDescent="0.2">
      <c r="A167" s="130" t="s">
        <v>3239</v>
      </c>
      <c r="B167" s="315" t="s">
        <v>3240</v>
      </c>
      <c r="C167" s="301">
        <v>156</v>
      </c>
      <c r="D167" s="92">
        <v>0</v>
      </c>
      <c r="E167" s="92">
        <v>0</v>
      </c>
      <c r="F167" s="123" t="str">
        <f t="shared" si="2"/>
        <v>-</v>
      </c>
    </row>
    <row r="168" spans="1:6" s="3" customFormat="1" x14ac:dyDescent="0.2">
      <c r="A168" s="130" t="s">
        <v>3241</v>
      </c>
      <c r="B168" s="315" t="s">
        <v>3242</v>
      </c>
      <c r="C168" s="301">
        <v>157</v>
      </c>
      <c r="D168" s="92">
        <v>9557</v>
      </c>
      <c r="E168" s="92">
        <v>8779</v>
      </c>
      <c r="F168" s="123">
        <f t="shared" si="2"/>
        <v>91.859370095218168</v>
      </c>
    </row>
    <row r="169" spans="1:6" s="3" customFormat="1" x14ac:dyDescent="0.2">
      <c r="A169" s="130" t="s">
        <v>3243</v>
      </c>
      <c r="B169" s="312" t="s">
        <v>3961</v>
      </c>
      <c r="C169" s="301">
        <v>158</v>
      </c>
      <c r="D169" s="95">
        <f>SUM(D170:D172)</f>
        <v>286581</v>
      </c>
      <c r="E169" s="95">
        <f>SUM(E170:E172)</f>
        <v>293995</v>
      </c>
      <c r="F169" s="122">
        <f t="shared" si="2"/>
        <v>102.5870521772204</v>
      </c>
    </row>
    <row r="170" spans="1:6" s="3" customFormat="1" x14ac:dyDescent="0.2">
      <c r="A170" s="270" t="s">
        <v>2263</v>
      </c>
      <c r="B170" s="312" t="s">
        <v>3962</v>
      </c>
      <c r="C170" s="301">
        <v>159</v>
      </c>
      <c r="D170" s="92">
        <v>0</v>
      </c>
      <c r="E170" s="92">
        <v>0</v>
      </c>
      <c r="F170" s="123" t="str">
        <f t="shared" si="2"/>
        <v>-</v>
      </c>
    </row>
    <row r="171" spans="1:6" s="3" customFormat="1" x14ac:dyDescent="0.2">
      <c r="A171" s="270" t="s">
        <v>3244</v>
      </c>
      <c r="B171" s="312" t="s">
        <v>3245</v>
      </c>
      <c r="C171" s="301">
        <v>160</v>
      </c>
      <c r="D171" s="92">
        <v>0</v>
      </c>
      <c r="E171" s="92">
        <v>0</v>
      </c>
      <c r="F171" s="123" t="str">
        <f t="shared" si="2"/>
        <v>-</v>
      </c>
    </row>
    <row r="172" spans="1:6" s="3" customFormat="1" x14ac:dyDescent="0.2">
      <c r="A172" s="270" t="s">
        <v>3963</v>
      </c>
      <c r="B172" s="312" t="s">
        <v>3964</v>
      </c>
      <c r="C172" s="301">
        <v>161</v>
      </c>
      <c r="D172" s="92">
        <v>286581</v>
      </c>
      <c r="E172" s="92">
        <v>293995</v>
      </c>
      <c r="F172" s="123">
        <f t="shared" si="2"/>
        <v>102.5870521772204</v>
      </c>
    </row>
    <row r="173" spans="1:6" s="3" customFormat="1" x14ac:dyDescent="0.2">
      <c r="A173" s="270"/>
      <c r="B173" s="312" t="s">
        <v>765</v>
      </c>
      <c r="C173" s="301">
        <v>162</v>
      </c>
      <c r="D173" s="95">
        <f>D174+D234</f>
        <v>4305093</v>
      </c>
      <c r="E173" s="95">
        <f>E174+E234</f>
        <v>4540935</v>
      </c>
      <c r="F173" s="122">
        <f t="shared" si="2"/>
        <v>105.4782091815438</v>
      </c>
    </row>
    <row r="174" spans="1:6" s="3" customFormat="1" x14ac:dyDescent="0.2">
      <c r="A174" s="270" t="s">
        <v>3246</v>
      </c>
      <c r="B174" s="312" t="s">
        <v>2023</v>
      </c>
      <c r="C174" s="301">
        <v>163</v>
      </c>
      <c r="D174" s="95">
        <f>D175+D186+D187+D203+D231</f>
        <v>337386</v>
      </c>
      <c r="E174" s="95">
        <f>E175+E186+E187+E203+E231</f>
        <v>344976</v>
      </c>
      <c r="F174" s="122">
        <f t="shared" si="2"/>
        <v>102.24964877025128</v>
      </c>
    </row>
    <row r="175" spans="1:6" s="3" customFormat="1" x14ac:dyDescent="0.2">
      <c r="A175" s="270" t="s">
        <v>798</v>
      </c>
      <c r="B175" s="312" t="s">
        <v>1082</v>
      </c>
      <c r="C175" s="301">
        <v>164</v>
      </c>
      <c r="D175" s="95">
        <f>SUM(D176:D178)+SUM(D182:D185)</f>
        <v>337386</v>
      </c>
      <c r="E175" s="95">
        <f>SUM(E176:E178)+SUM(E182:E185)</f>
        <v>344976</v>
      </c>
      <c r="F175" s="122">
        <f t="shared" si="2"/>
        <v>102.24964877025128</v>
      </c>
    </row>
    <row r="176" spans="1:6" s="3" customFormat="1" x14ac:dyDescent="0.2">
      <c r="A176" s="270" t="s">
        <v>799</v>
      </c>
      <c r="B176" s="312" t="s">
        <v>800</v>
      </c>
      <c r="C176" s="301">
        <v>165</v>
      </c>
      <c r="D176" s="92">
        <v>249859</v>
      </c>
      <c r="E176" s="92">
        <v>250591</v>
      </c>
      <c r="F176" s="123">
        <f t="shared" si="2"/>
        <v>100.29296523239107</v>
      </c>
    </row>
    <row r="177" spans="1:6" s="3" customFormat="1" x14ac:dyDescent="0.2">
      <c r="A177" s="270" t="s">
        <v>801</v>
      </c>
      <c r="B177" s="312" t="s">
        <v>802</v>
      </c>
      <c r="C177" s="301">
        <v>166</v>
      </c>
      <c r="D177" s="92">
        <v>41452</v>
      </c>
      <c r="E177" s="92">
        <v>43328</v>
      </c>
      <c r="F177" s="123">
        <f t="shared" si="2"/>
        <v>104.52571649136351</v>
      </c>
    </row>
    <row r="178" spans="1:6" s="3" customFormat="1" x14ac:dyDescent="0.2">
      <c r="A178" s="270" t="s">
        <v>803</v>
      </c>
      <c r="B178" s="315" t="s">
        <v>2355</v>
      </c>
      <c r="C178" s="301">
        <v>167</v>
      </c>
      <c r="D178" s="95">
        <f>SUM(D179:D181)</f>
        <v>0</v>
      </c>
      <c r="E178" s="95">
        <f>SUM(E179:E181)</f>
        <v>0</v>
      </c>
      <c r="F178" s="122" t="str">
        <f t="shared" si="2"/>
        <v>-</v>
      </c>
    </row>
    <row r="179" spans="1:6" s="3" customFormat="1" x14ac:dyDescent="0.2">
      <c r="A179" s="270" t="s">
        <v>2356</v>
      </c>
      <c r="B179" s="312" t="s">
        <v>2357</v>
      </c>
      <c r="C179" s="301">
        <v>168</v>
      </c>
      <c r="D179" s="92">
        <v>0</v>
      </c>
      <c r="E179" s="92">
        <v>0</v>
      </c>
      <c r="F179" s="123" t="str">
        <f t="shared" si="2"/>
        <v>-</v>
      </c>
    </row>
    <row r="180" spans="1:6" s="3" customFormat="1" x14ac:dyDescent="0.2">
      <c r="A180" s="270" t="s">
        <v>2358</v>
      </c>
      <c r="B180" s="312" t="s">
        <v>3681</v>
      </c>
      <c r="C180" s="301">
        <v>169</v>
      </c>
      <c r="D180" s="92">
        <v>0</v>
      </c>
      <c r="E180" s="92">
        <v>0</v>
      </c>
      <c r="F180" s="123" t="str">
        <f t="shared" si="2"/>
        <v>-</v>
      </c>
    </row>
    <row r="181" spans="1:6" s="3" customFormat="1" x14ac:dyDescent="0.2">
      <c r="A181" s="270" t="s">
        <v>3682</v>
      </c>
      <c r="B181" s="312" t="s">
        <v>3683</v>
      </c>
      <c r="C181" s="301">
        <v>170</v>
      </c>
      <c r="D181" s="92">
        <v>0</v>
      </c>
      <c r="E181" s="92">
        <v>0</v>
      </c>
      <c r="F181" s="123" t="str">
        <f t="shared" si="2"/>
        <v>-</v>
      </c>
    </row>
    <row r="182" spans="1:6" s="3" customFormat="1" x14ac:dyDescent="0.2">
      <c r="A182" s="270" t="s">
        <v>805</v>
      </c>
      <c r="B182" s="315" t="s">
        <v>806</v>
      </c>
      <c r="C182" s="301">
        <v>171</v>
      </c>
      <c r="D182" s="92">
        <v>0</v>
      </c>
      <c r="E182" s="92">
        <v>0</v>
      </c>
      <c r="F182" s="123" t="str">
        <f t="shared" si="2"/>
        <v>-</v>
      </c>
    </row>
    <row r="183" spans="1:6" s="3" customFormat="1" x14ac:dyDescent="0.2">
      <c r="A183" s="270" t="s">
        <v>807</v>
      </c>
      <c r="B183" s="315" t="s">
        <v>808</v>
      </c>
      <c r="C183" s="301">
        <v>172</v>
      </c>
      <c r="D183" s="92">
        <v>0</v>
      </c>
      <c r="E183" s="92">
        <v>75</v>
      </c>
      <c r="F183" s="123" t="str">
        <f t="shared" si="2"/>
        <v>-</v>
      </c>
    </row>
    <row r="184" spans="1:6" s="3" customFormat="1" x14ac:dyDescent="0.2">
      <c r="A184" s="270" t="s">
        <v>809</v>
      </c>
      <c r="B184" s="315" t="s">
        <v>2496</v>
      </c>
      <c r="C184" s="301">
        <v>173</v>
      </c>
      <c r="D184" s="92">
        <v>0</v>
      </c>
      <c r="E184" s="92">
        <v>0</v>
      </c>
      <c r="F184" s="123" t="str">
        <f t="shared" si="2"/>
        <v>-</v>
      </c>
    </row>
    <row r="185" spans="1:6" s="3" customFormat="1" x14ac:dyDescent="0.2">
      <c r="A185" s="270" t="s">
        <v>810</v>
      </c>
      <c r="B185" s="315" t="s">
        <v>2545</v>
      </c>
      <c r="C185" s="301">
        <v>174</v>
      </c>
      <c r="D185" s="92">
        <v>46075</v>
      </c>
      <c r="E185" s="92">
        <v>50982</v>
      </c>
      <c r="F185" s="123">
        <f t="shared" si="2"/>
        <v>110.65002712967986</v>
      </c>
    </row>
    <row r="186" spans="1:6" s="3" customFormat="1" x14ac:dyDescent="0.2">
      <c r="A186" s="270" t="s">
        <v>2546</v>
      </c>
      <c r="B186" s="312" t="s">
        <v>2547</v>
      </c>
      <c r="C186" s="301">
        <v>175</v>
      </c>
      <c r="D186" s="92">
        <v>0</v>
      </c>
      <c r="E186" s="92">
        <v>0</v>
      </c>
      <c r="F186" s="123" t="str">
        <f t="shared" si="2"/>
        <v>-</v>
      </c>
    </row>
    <row r="187" spans="1:6" s="3" customFormat="1" x14ac:dyDescent="0.2">
      <c r="A187" s="130" t="s">
        <v>2548</v>
      </c>
      <c r="B187" s="312" t="s">
        <v>1083</v>
      </c>
      <c r="C187" s="301">
        <v>176</v>
      </c>
      <c r="D187" s="95">
        <f>D188+D195-D202</f>
        <v>0</v>
      </c>
      <c r="E187" s="95">
        <f>E188+E195-E202</f>
        <v>0</v>
      </c>
      <c r="F187" s="122" t="str">
        <f t="shared" si="2"/>
        <v>-</v>
      </c>
    </row>
    <row r="188" spans="1:6" s="3" customFormat="1" x14ac:dyDescent="0.2">
      <c r="A188" s="130"/>
      <c r="B188" s="312" t="s">
        <v>2824</v>
      </c>
      <c r="C188" s="301">
        <v>177</v>
      </c>
      <c r="D188" s="95">
        <f>SUM(D189:D194)</f>
        <v>0</v>
      </c>
      <c r="E188" s="95">
        <f>SUM(E189:E194)</f>
        <v>0</v>
      </c>
      <c r="F188" s="122" t="str">
        <f t="shared" si="2"/>
        <v>-</v>
      </c>
    </row>
    <row r="189" spans="1:6" s="3" customFormat="1" x14ac:dyDescent="0.2">
      <c r="A189" s="130" t="s">
        <v>2549</v>
      </c>
      <c r="B189" s="312" t="s">
        <v>2550</v>
      </c>
      <c r="C189" s="301">
        <v>178</v>
      </c>
      <c r="D189" s="92">
        <v>0</v>
      </c>
      <c r="E189" s="92">
        <v>0</v>
      </c>
      <c r="F189" s="123" t="str">
        <f t="shared" si="2"/>
        <v>-</v>
      </c>
    </row>
    <row r="190" spans="1:6" s="3" customFormat="1" x14ac:dyDescent="0.2">
      <c r="A190" s="130" t="s">
        <v>3093</v>
      </c>
      <c r="B190" s="312" t="s">
        <v>3094</v>
      </c>
      <c r="C190" s="301">
        <v>179</v>
      </c>
      <c r="D190" s="92">
        <v>0</v>
      </c>
      <c r="E190" s="92">
        <v>0</v>
      </c>
      <c r="F190" s="123" t="str">
        <f t="shared" si="2"/>
        <v>-</v>
      </c>
    </row>
    <row r="191" spans="1:6" s="3" customFormat="1" x14ac:dyDescent="0.2">
      <c r="A191" s="130" t="s">
        <v>3095</v>
      </c>
      <c r="B191" s="312" t="s">
        <v>3096</v>
      </c>
      <c r="C191" s="301">
        <v>180</v>
      </c>
      <c r="D191" s="92">
        <v>0</v>
      </c>
      <c r="E191" s="92">
        <v>0</v>
      </c>
      <c r="F191" s="123" t="str">
        <f t="shared" si="2"/>
        <v>-</v>
      </c>
    </row>
    <row r="192" spans="1:6" s="3" customFormat="1" x14ac:dyDescent="0.2">
      <c r="A192" s="130" t="s">
        <v>3097</v>
      </c>
      <c r="B192" s="312" t="s">
        <v>3098</v>
      </c>
      <c r="C192" s="301">
        <v>181</v>
      </c>
      <c r="D192" s="92">
        <v>0</v>
      </c>
      <c r="E192" s="92">
        <v>0</v>
      </c>
      <c r="F192" s="123" t="str">
        <f t="shared" si="2"/>
        <v>-</v>
      </c>
    </row>
    <row r="193" spans="1:6" s="3" customFormat="1" x14ac:dyDescent="0.2">
      <c r="A193" s="130" t="s">
        <v>3099</v>
      </c>
      <c r="B193" s="312" t="s">
        <v>3100</v>
      </c>
      <c r="C193" s="301">
        <v>182</v>
      </c>
      <c r="D193" s="92">
        <v>0</v>
      </c>
      <c r="E193" s="92">
        <v>0</v>
      </c>
      <c r="F193" s="123" t="str">
        <f t="shared" si="2"/>
        <v>-</v>
      </c>
    </row>
    <row r="194" spans="1:6" s="3" customFormat="1" x14ac:dyDescent="0.2">
      <c r="A194" s="130" t="s">
        <v>3101</v>
      </c>
      <c r="B194" s="312" t="s">
        <v>3102</v>
      </c>
      <c r="C194" s="301">
        <v>183</v>
      </c>
      <c r="D194" s="92">
        <v>0</v>
      </c>
      <c r="E194" s="92">
        <v>0</v>
      </c>
      <c r="F194" s="123" t="str">
        <f t="shared" si="2"/>
        <v>-</v>
      </c>
    </row>
    <row r="195" spans="1:6" s="3" customFormat="1" x14ac:dyDescent="0.2">
      <c r="A195" s="130"/>
      <c r="B195" s="312" t="s">
        <v>2825</v>
      </c>
      <c r="C195" s="301">
        <v>184</v>
      </c>
      <c r="D195" s="95">
        <f>SUM(D196:D201)</f>
        <v>0</v>
      </c>
      <c r="E195" s="95">
        <f>SUM(E196:E201)</f>
        <v>0</v>
      </c>
      <c r="F195" s="122" t="str">
        <f t="shared" si="2"/>
        <v>-</v>
      </c>
    </row>
    <row r="196" spans="1:6" s="3" customFormat="1" x14ac:dyDescent="0.2">
      <c r="A196" s="130" t="s">
        <v>3103</v>
      </c>
      <c r="B196" s="312" t="s">
        <v>2550</v>
      </c>
      <c r="C196" s="301">
        <v>185</v>
      </c>
      <c r="D196" s="92">
        <v>0</v>
      </c>
      <c r="E196" s="92">
        <v>0</v>
      </c>
      <c r="F196" s="123" t="str">
        <f t="shared" si="2"/>
        <v>-</v>
      </c>
    </row>
    <row r="197" spans="1:6" s="3" customFormat="1" x14ac:dyDescent="0.2">
      <c r="A197" s="130" t="s">
        <v>3104</v>
      </c>
      <c r="B197" s="315" t="s">
        <v>3094</v>
      </c>
      <c r="C197" s="301">
        <v>186</v>
      </c>
      <c r="D197" s="92">
        <v>0</v>
      </c>
      <c r="E197" s="92">
        <v>0</v>
      </c>
      <c r="F197" s="123" t="str">
        <f t="shared" si="2"/>
        <v>-</v>
      </c>
    </row>
    <row r="198" spans="1:6" s="3" customFormat="1" x14ac:dyDescent="0.2">
      <c r="A198" s="130" t="s">
        <v>3105</v>
      </c>
      <c r="B198" s="315" t="s">
        <v>3096</v>
      </c>
      <c r="C198" s="301">
        <v>187</v>
      </c>
      <c r="D198" s="92">
        <v>0</v>
      </c>
      <c r="E198" s="92">
        <v>0</v>
      </c>
      <c r="F198" s="123" t="str">
        <f t="shared" si="2"/>
        <v>-</v>
      </c>
    </row>
    <row r="199" spans="1:6" s="3" customFormat="1" x14ac:dyDescent="0.2">
      <c r="A199" s="130" t="s">
        <v>3106</v>
      </c>
      <c r="B199" s="315" t="s">
        <v>3098</v>
      </c>
      <c r="C199" s="301">
        <v>188</v>
      </c>
      <c r="D199" s="92">
        <v>0</v>
      </c>
      <c r="E199" s="92">
        <v>0</v>
      </c>
      <c r="F199" s="123" t="str">
        <f t="shared" si="2"/>
        <v>-</v>
      </c>
    </row>
    <row r="200" spans="1:6" s="3" customFormat="1" x14ac:dyDescent="0.2">
      <c r="A200" s="130" t="s">
        <v>3107</v>
      </c>
      <c r="B200" s="315" t="s">
        <v>3100</v>
      </c>
      <c r="C200" s="301">
        <v>189</v>
      </c>
      <c r="D200" s="92">
        <v>0</v>
      </c>
      <c r="E200" s="92">
        <v>0</v>
      </c>
      <c r="F200" s="123" t="str">
        <f t="shared" si="2"/>
        <v>-</v>
      </c>
    </row>
    <row r="201" spans="1:6" s="3" customFormat="1" x14ac:dyDescent="0.2">
      <c r="A201" s="130" t="s">
        <v>3108</v>
      </c>
      <c r="B201" s="315" t="s">
        <v>3102</v>
      </c>
      <c r="C201" s="301">
        <v>190</v>
      </c>
      <c r="D201" s="92">
        <v>0</v>
      </c>
      <c r="E201" s="92">
        <v>0</v>
      </c>
      <c r="F201" s="123" t="str">
        <f t="shared" si="2"/>
        <v>-</v>
      </c>
    </row>
    <row r="202" spans="1:6" s="3" customFormat="1" x14ac:dyDescent="0.2">
      <c r="A202" s="130" t="s">
        <v>3109</v>
      </c>
      <c r="B202" s="312" t="s">
        <v>3110</v>
      </c>
      <c r="C202" s="301">
        <v>191</v>
      </c>
      <c r="D202" s="92">
        <v>0</v>
      </c>
      <c r="E202" s="92">
        <v>0</v>
      </c>
      <c r="F202" s="123" t="str">
        <f t="shared" si="2"/>
        <v>-</v>
      </c>
    </row>
    <row r="203" spans="1:6" s="3" customFormat="1" x14ac:dyDescent="0.2">
      <c r="A203" s="130" t="s">
        <v>3111</v>
      </c>
      <c r="B203" s="312" t="s">
        <v>2826</v>
      </c>
      <c r="C203" s="301">
        <v>192</v>
      </c>
      <c r="D203" s="95">
        <f>D204+D221</f>
        <v>0</v>
      </c>
      <c r="E203" s="95">
        <f>E204+E221</f>
        <v>0</v>
      </c>
      <c r="F203" s="122" t="str">
        <f t="shared" si="2"/>
        <v>-</v>
      </c>
    </row>
    <row r="204" spans="1:6" s="3" customFormat="1" x14ac:dyDescent="0.2">
      <c r="A204" s="130"/>
      <c r="B204" s="312" t="s">
        <v>2827</v>
      </c>
      <c r="C204" s="301">
        <v>193</v>
      </c>
      <c r="D204" s="95">
        <f>SUM(D205:D220)</f>
        <v>0</v>
      </c>
      <c r="E204" s="95">
        <f>SUM(E205:E220)</f>
        <v>0</v>
      </c>
      <c r="F204" s="122" t="str">
        <f t="shared" ref="F204:F256" si="3">IF(D204&gt;0,IF(E204/D204&gt;=100,"&gt;&gt;100",E204/D204*100),"-")</f>
        <v>-</v>
      </c>
    </row>
    <row r="205" spans="1:6" s="3" customFormat="1" x14ac:dyDescent="0.2">
      <c r="A205" s="130" t="s">
        <v>2497</v>
      </c>
      <c r="B205" s="312" t="s">
        <v>2498</v>
      </c>
      <c r="C205" s="301">
        <v>194</v>
      </c>
      <c r="D205" s="92">
        <v>0</v>
      </c>
      <c r="E205" s="92">
        <v>0</v>
      </c>
      <c r="F205" s="123" t="str">
        <f t="shared" si="3"/>
        <v>-</v>
      </c>
    </row>
    <row r="206" spans="1:6" s="3" customFormat="1" x14ac:dyDescent="0.2">
      <c r="A206" s="130" t="s">
        <v>2499</v>
      </c>
      <c r="B206" s="315" t="s">
        <v>2500</v>
      </c>
      <c r="C206" s="301">
        <v>195</v>
      </c>
      <c r="D206" s="92">
        <v>0</v>
      </c>
      <c r="E206" s="92">
        <v>0</v>
      </c>
      <c r="F206" s="123" t="str">
        <f t="shared" si="3"/>
        <v>-</v>
      </c>
    </row>
    <row r="207" spans="1:6" s="3" customFormat="1" x14ac:dyDescent="0.2">
      <c r="A207" s="130" t="s">
        <v>2501</v>
      </c>
      <c r="B207" s="315" t="s">
        <v>2502</v>
      </c>
      <c r="C207" s="301">
        <v>196</v>
      </c>
      <c r="D207" s="92">
        <v>0</v>
      </c>
      <c r="E207" s="92">
        <v>0</v>
      </c>
      <c r="F207" s="123" t="str">
        <f t="shared" si="3"/>
        <v>-</v>
      </c>
    </row>
    <row r="208" spans="1:6" s="3" customFormat="1" x14ac:dyDescent="0.2">
      <c r="A208" s="130" t="s">
        <v>3112</v>
      </c>
      <c r="B208" s="315" t="s">
        <v>2503</v>
      </c>
      <c r="C208" s="301">
        <v>197</v>
      </c>
      <c r="D208" s="92">
        <v>0</v>
      </c>
      <c r="E208" s="92">
        <v>0</v>
      </c>
      <c r="F208" s="123" t="str">
        <f t="shared" si="3"/>
        <v>-</v>
      </c>
    </row>
    <row r="209" spans="1:6" s="3" customFormat="1" x14ac:dyDescent="0.2">
      <c r="A209" s="130" t="s">
        <v>2504</v>
      </c>
      <c r="B209" s="315" t="s">
        <v>2505</v>
      </c>
      <c r="C209" s="301">
        <v>198</v>
      </c>
      <c r="D209" s="92">
        <v>0</v>
      </c>
      <c r="E209" s="92">
        <v>0</v>
      </c>
      <c r="F209" s="123" t="str">
        <f t="shared" si="3"/>
        <v>-</v>
      </c>
    </row>
    <row r="210" spans="1:6" s="3" customFormat="1" x14ac:dyDescent="0.2">
      <c r="A210" s="130" t="s">
        <v>2506</v>
      </c>
      <c r="B210" s="315" t="s">
        <v>49</v>
      </c>
      <c r="C210" s="301">
        <v>199</v>
      </c>
      <c r="D210" s="92">
        <v>0</v>
      </c>
      <c r="E210" s="92">
        <v>0</v>
      </c>
      <c r="F210" s="123" t="str">
        <f t="shared" si="3"/>
        <v>-</v>
      </c>
    </row>
    <row r="211" spans="1:6" s="3" customFormat="1" x14ac:dyDescent="0.2">
      <c r="A211" s="130" t="s">
        <v>2674</v>
      </c>
      <c r="B211" s="315" t="s">
        <v>2675</v>
      </c>
      <c r="C211" s="301">
        <v>200</v>
      </c>
      <c r="D211" s="92">
        <v>0</v>
      </c>
      <c r="E211" s="92">
        <v>0</v>
      </c>
      <c r="F211" s="123" t="str">
        <f t="shared" si="3"/>
        <v>-</v>
      </c>
    </row>
    <row r="212" spans="1:6" s="3" customFormat="1" x14ac:dyDescent="0.2">
      <c r="A212" s="130" t="s">
        <v>2676</v>
      </c>
      <c r="B212" s="315" t="s">
        <v>2677</v>
      </c>
      <c r="C212" s="301">
        <v>201</v>
      </c>
      <c r="D212" s="92">
        <v>0</v>
      </c>
      <c r="E212" s="92">
        <v>0</v>
      </c>
      <c r="F212" s="123" t="str">
        <f t="shared" si="3"/>
        <v>-</v>
      </c>
    </row>
    <row r="213" spans="1:6" s="3" customFormat="1" x14ac:dyDescent="0.2">
      <c r="A213" s="130" t="s">
        <v>2678</v>
      </c>
      <c r="B213" s="315" t="s">
        <v>2679</v>
      </c>
      <c r="C213" s="301">
        <v>202</v>
      </c>
      <c r="D213" s="92">
        <v>0</v>
      </c>
      <c r="E213" s="92">
        <v>0</v>
      </c>
      <c r="F213" s="123" t="str">
        <f t="shared" si="3"/>
        <v>-</v>
      </c>
    </row>
    <row r="214" spans="1:6" s="3" customFormat="1" x14ac:dyDescent="0.2">
      <c r="A214" s="130" t="s">
        <v>2680</v>
      </c>
      <c r="B214" s="315" t="s">
        <v>2681</v>
      </c>
      <c r="C214" s="301">
        <v>203</v>
      </c>
      <c r="D214" s="92">
        <v>0</v>
      </c>
      <c r="E214" s="92">
        <v>0</v>
      </c>
      <c r="F214" s="123" t="str">
        <f t="shared" si="3"/>
        <v>-</v>
      </c>
    </row>
    <row r="215" spans="1:6" s="3" customFormat="1" x14ac:dyDescent="0.2">
      <c r="A215" s="130" t="s">
        <v>3379</v>
      </c>
      <c r="B215" s="315" t="s">
        <v>3380</v>
      </c>
      <c r="C215" s="301">
        <v>204</v>
      </c>
      <c r="D215" s="92">
        <v>0</v>
      </c>
      <c r="E215" s="92">
        <v>0</v>
      </c>
      <c r="F215" s="123" t="str">
        <f t="shared" si="3"/>
        <v>-</v>
      </c>
    </row>
    <row r="216" spans="1:6" s="3" customFormat="1" x14ac:dyDescent="0.2">
      <c r="A216" s="130" t="s">
        <v>2797</v>
      </c>
      <c r="B216" s="315" t="s">
        <v>2798</v>
      </c>
      <c r="C216" s="301">
        <v>205</v>
      </c>
      <c r="D216" s="92">
        <v>0</v>
      </c>
      <c r="E216" s="92">
        <v>0</v>
      </c>
      <c r="F216" s="123" t="str">
        <f t="shared" si="3"/>
        <v>-</v>
      </c>
    </row>
    <row r="217" spans="1:6" s="3" customFormat="1" x14ac:dyDescent="0.2">
      <c r="A217" s="130" t="s">
        <v>2799</v>
      </c>
      <c r="B217" s="315" t="s">
        <v>2800</v>
      </c>
      <c r="C217" s="301">
        <v>206</v>
      </c>
      <c r="D217" s="92">
        <v>0</v>
      </c>
      <c r="E217" s="92">
        <v>0</v>
      </c>
      <c r="F217" s="123" t="str">
        <f t="shared" si="3"/>
        <v>-</v>
      </c>
    </row>
    <row r="218" spans="1:6" s="3" customFormat="1" x14ac:dyDescent="0.2">
      <c r="A218" s="130" t="s">
        <v>2801</v>
      </c>
      <c r="B218" s="315" t="s">
        <v>3637</v>
      </c>
      <c r="C218" s="301">
        <v>207</v>
      </c>
      <c r="D218" s="92">
        <v>0</v>
      </c>
      <c r="E218" s="92">
        <v>0</v>
      </c>
      <c r="F218" s="123" t="str">
        <f t="shared" si="3"/>
        <v>-</v>
      </c>
    </row>
    <row r="219" spans="1:6" s="3" customFormat="1" x14ac:dyDescent="0.2">
      <c r="A219" s="130" t="s">
        <v>3638</v>
      </c>
      <c r="B219" s="315" t="s">
        <v>3639</v>
      </c>
      <c r="C219" s="301">
        <v>208</v>
      </c>
      <c r="D219" s="92">
        <v>0</v>
      </c>
      <c r="E219" s="92">
        <v>0</v>
      </c>
      <c r="F219" s="123" t="str">
        <f t="shared" si="3"/>
        <v>-</v>
      </c>
    </row>
    <row r="220" spans="1:6" s="3" customFormat="1" x14ac:dyDescent="0.2">
      <c r="A220" s="130" t="s">
        <v>3640</v>
      </c>
      <c r="B220" s="316" t="s">
        <v>3944</v>
      </c>
      <c r="C220" s="301">
        <v>209</v>
      </c>
      <c r="D220" s="92">
        <v>0</v>
      </c>
      <c r="E220" s="92">
        <v>0</v>
      </c>
      <c r="F220" s="123" t="str">
        <f t="shared" si="3"/>
        <v>-</v>
      </c>
    </row>
    <row r="221" spans="1:6" s="3" customFormat="1" x14ac:dyDescent="0.2">
      <c r="A221" s="130"/>
      <c r="B221" s="312" t="s">
        <v>2828</v>
      </c>
      <c r="C221" s="301">
        <v>210</v>
      </c>
      <c r="D221" s="95">
        <f>SUM(D222:D230)</f>
        <v>0</v>
      </c>
      <c r="E221" s="95">
        <f>SUM(E222:E230)</f>
        <v>0</v>
      </c>
      <c r="F221" s="122" t="str">
        <f t="shared" si="3"/>
        <v>-</v>
      </c>
    </row>
    <row r="222" spans="1:6" s="3" customFormat="1" x14ac:dyDescent="0.2">
      <c r="A222" s="130" t="s">
        <v>3945</v>
      </c>
      <c r="B222" s="315" t="s">
        <v>3946</v>
      </c>
      <c r="C222" s="301">
        <v>211</v>
      </c>
      <c r="D222" s="92">
        <v>0</v>
      </c>
      <c r="E222" s="92">
        <v>0</v>
      </c>
      <c r="F222" s="123" t="str">
        <f t="shared" si="3"/>
        <v>-</v>
      </c>
    </row>
    <row r="223" spans="1:6" s="3" customFormat="1" x14ac:dyDescent="0.2">
      <c r="A223" s="130" t="s">
        <v>3947</v>
      </c>
      <c r="B223" s="315" t="s">
        <v>3948</v>
      </c>
      <c r="C223" s="301">
        <v>212</v>
      </c>
      <c r="D223" s="92">
        <v>0</v>
      </c>
      <c r="E223" s="92">
        <v>0</v>
      </c>
      <c r="F223" s="123" t="str">
        <f t="shared" si="3"/>
        <v>-</v>
      </c>
    </row>
    <row r="224" spans="1:6" s="3" customFormat="1" x14ac:dyDescent="0.2">
      <c r="A224" s="130">
        <v>2615</v>
      </c>
      <c r="B224" s="315" t="s">
        <v>3949</v>
      </c>
      <c r="C224" s="301">
        <v>213</v>
      </c>
      <c r="D224" s="92">
        <v>0</v>
      </c>
      <c r="E224" s="92">
        <v>0</v>
      </c>
      <c r="F224" s="123" t="str">
        <f t="shared" si="3"/>
        <v>-</v>
      </c>
    </row>
    <row r="225" spans="1:6" s="3" customFormat="1" x14ac:dyDescent="0.2">
      <c r="A225" s="130">
        <v>2616</v>
      </c>
      <c r="B225" s="315" t="s">
        <v>3950</v>
      </c>
      <c r="C225" s="301">
        <v>214</v>
      </c>
      <c r="D225" s="92">
        <v>0</v>
      </c>
      <c r="E225" s="92">
        <v>0</v>
      </c>
      <c r="F225" s="123" t="str">
        <f t="shared" si="3"/>
        <v>-</v>
      </c>
    </row>
    <row r="226" spans="1:6" s="3" customFormat="1" x14ac:dyDescent="0.2">
      <c r="A226" s="130">
        <v>2646</v>
      </c>
      <c r="B226" s="315" t="s">
        <v>3951</v>
      </c>
      <c r="C226" s="301">
        <v>215</v>
      </c>
      <c r="D226" s="92">
        <v>0</v>
      </c>
      <c r="E226" s="92">
        <v>0</v>
      </c>
      <c r="F226" s="123" t="str">
        <f t="shared" si="3"/>
        <v>-</v>
      </c>
    </row>
    <row r="227" spans="1:6" s="3" customFormat="1" x14ac:dyDescent="0.2">
      <c r="A227" s="130">
        <v>2647</v>
      </c>
      <c r="B227" s="315" t="s">
        <v>3952</v>
      </c>
      <c r="C227" s="301">
        <v>216</v>
      </c>
      <c r="D227" s="92">
        <v>0</v>
      </c>
      <c r="E227" s="92">
        <v>0</v>
      </c>
      <c r="F227" s="123" t="str">
        <f t="shared" si="3"/>
        <v>-</v>
      </c>
    </row>
    <row r="228" spans="1:6" s="3" customFormat="1" x14ac:dyDescent="0.2">
      <c r="A228" s="130">
        <v>2648</v>
      </c>
      <c r="B228" s="315" t="s">
        <v>3953</v>
      </c>
      <c r="C228" s="301">
        <v>217</v>
      </c>
      <c r="D228" s="92">
        <v>0</v>
      </c>
      <c r="E228" s="92">
        <v>0</v>
      </c>
      <c r="F228" s="123" t="str">
        <f t="shared" si="3"/>
        <v>-</v>
      </c>
    </row>
    <row r="229" spans="1:6" s="3" customFormat="1" x14ac:dyDescent="0.2">
      <c r="A229" s="130">
        <v>2655</v>
      </c>
      <c r="B229" s="315" t="s">
        <v>3954</v>
      </c>
      <c r="C229" s="301">
        <v>218</v>
      </c>
      <c r="D229" s="92">
        <v>0</v>
      </c>
      <c r="E229" s="92">
        <v>0</v>
      </c>
      <c r="F229" s="123" t="str">
        <f t="shared" si="3"/>
        <v>-</v>
      </c>
    </row>
    <row r="230" spans="1:6" s="3" customFormat="1" x14ac:dyDescent="0.2">
      <c r="A230" s="130">
        <v>2656</v>
      </c>
      <c r="B230" s="315" t="s">
        <v>3955</v>
      </c>
      <c r="C230" s="301">
        <v>219</v>
      </c>
      <c r="D230" s="92">
        <v>0</v>
      </c>
      <c r="E230" s="92">
        <v>0</v>
      </c>
      <c r="F230" s="123" t="str">
        <f t="shared" si="3"/>
        <v>-</v>
      </c>
    </row>
    <row r="231" spans="1:6" s="3" customFormat="1" x14ac:dyDescent="0.2">
      <c r="A231" s="130" t="s">
        <v>670</v>
      </c>
      <c r="B231" s="312" t="s">
        <v>2829</v>
      </c>
      <c r="C231" s="301">
        <v>220</v>
      </c>
      <c r="D231" s="95">
        <f>SUM(D232:D233)</f>
        <v>0</v>
      </c>
      <c r="E231" s="95">
        <f>SUM(E232:E233)</f>
        <v>0</v>
      </c>
      <c r="F231" s="122" t="str">
        <f t="shared" si="3"/>
        <v>-</v>
      </c>
    </row>
    <row r="232" spans="1:6" s="3" customFormat="1" x14ac:dyDescent="0.2">
      <c r="A232" s="130" t="s">
        <v>671</v>
      </c>
      <c r="B232" s="312" t="s">
        <v>672</v>
      </c>
      <c r="C232" s="301">
        <v>221</v>
      </c>
      <c r="D232" s="92">
        <v>0</v>
      </c>
      <c r="E232" s="92">
        <v>0</v>
      </c>
      <c r="F232" s="123" t="str">
        <f t="shared" si="3"/>
        <v>-</v>
      </c>
    </row>
    <row r="233" spans="1:6" s="3" customFormat="1" x14ac:dyDescent="0.2">
      <c r="A233" s="130" t="s">
        <v>673</v>
      </c>
      <c r="B233" s="312" t="s">
        <v>674</v>
      </c>
      <c r="C233" s="301">
        <v>222</v>
      </c>
      <c r="D233" s="92">
        <v>0</v>
      </c>
      <c r="E233" s="92">
        <v>0</v>
      </c>
      <c r="F233" s="123" t="str">
        <f t="shared" si="3"/>
        <v>-</v>
      </c>
    </row>
    <row r="234" spans="1:6" s="3" customFormat="1" x14ac:dyDescent="0.2">
      <c r="A234" s="130" t="s">
        <v>675</v>
      </c>
      <c r="B234" s="312" t="s">
        <v>2830</v>
      </c>
      <c r="C234" s="301">
        <v>223</v>
      </c>
      <c r="D234" s="95">
        <f>+D235+D243-D247+D251+D252+D253</f>
        <v>3967707</v>
      </c>
      <c r="E234" s="95">
        <f>+E235+E243-E247+E251+E252+E253</f>
        <v>4195959</v>
      </c>
      <c r="F234" s="122">
        <f t="shared" si="3"/>
        <v>105.75274333513033</v>
      </c>
    </row>
    <row r="235" spans="1:6" s="3" customFormat="1" x14ac:dyDescent="0.2">
      <c r="A235" s="130" t="s">
        <v>871</v>
      </c>
      <c r="B235" s="312" t="s">
        <v>2831</v>
      </c>
      <c r="C235" s="301">
        <v>224</v>
      </c>
      <c r="D235" s="95">
        <f>D236-D239</f>
        <v>3468330</v>
      </c>
      <c r="E235" s="95">
        <f>E236-E239</f>
        <v>3550446</v>
      </c>
      <c r="F235" s="122">
        <f t="shared" si="3"/>
        <v>102.36759477904351</v>
      </c>
    </row>
    <row r="236" spans="1:6" s="3" customFormat="1" x14ac:dyDescent="0.2">
      <c r="A236" s="130" t="s">
        <v>872</v>
      </c>
      <c r="B236" s="312" t="s">
        <v>2832</v>
      </c>
      <c r="C236" s="301">
        <v>225</v>
      </c>
      <c r="D236" s="95">
        <f>SUM(D237:D238)</f>
        <v>3468330</v>
      </c>
      <c r="E236" s="95">
        <f>SUM(E237:E238)</f>
        <v>3550446</v>
      </c>
      <c r="F236" s="122">
        <f t="shared" si="3"/>
        <v>102.36759477904351</v>
      </c>
    </row>
    <row r="237" spans="1:6" s="3" customFormat="1" x14ac:dyDescent="0.2">
      <c r="A237" s="130" t="s">
        <v>873</v>
      </c>
      <c r="B237" s="312" t="s">
        <v>874</v>
      </c>
      <c r="C237" s="301">
        <v>226</v>
      </c>
      <c r="D237" s="92">
        <v>3095316</v>
      </c>
      <c r="E237" s="92">
        <v>3186440</v>
      </c>
      <c r="F237" s="123">
        <f t="shared" si="3"/>
        <v>102.94393205734083</v>
      </c>
    </row>
    <row r="238" spans="1:6" s="3" customFormat="1" x14ac:dyDescent="0.2">
      <c r="A238" s="130" t="s">
        <v>875</v>
      </c>
      <c r="B238" s="312" t="s">
        <v>876</v>
      </c>
      <c r="C238" s="301">
        <v>227</v>
      </c>
      <c r="D238" s="92">
        <v>373014</v>
      </c>
      <c r="E238" s="92">
        <v>364006</v>
      </c>
      <c r="F238" s="123">
        <f t="shared" si="3"/>
        <v>97.585077235706976</v>
      </c>
    </row>
    <row r="239" spans="1:6" s="3" customFormat="1" x14ac:dyDescent="0.2">
      <c r="A239" s="130" t="s">
        <v>877</v>
      </c>
      <c r="B239" s="312" t="s">
        <v>2833</v>
      </c>
      <c r="C239" s="301">
        <v>228</v>
      </c>
      <c r="D239" s="95">
        <f>SUM(D240:D241)</f>
        <v>0</v>
      </c>
      <c r="E239" s="95">
        <f>SUM(E240:E241)</f>
        <v>0</v>
      </c>
      <c r="F239" s="122" t="str">
        <f t="shared" si="3"/>
        <v>-</v>
      </c>
    </row>
    <row r="240" spans="1:6" s="3" customFormat="1" x14ac:dyDescent="0.2">
      <c r="A240" s="130" t="s">
        <v>878</v>
      </c>
      <c r="B240" s="312" t="s">
        <v>3816</v>
      </c>
      <c r="C240" s="301">
        <v>229</v>
      </c>
      <c r="D240" s="92">
        <v>0</v>
      </c>
      <c r="E240" s="92">
        <v>0</v>
      </c>
      <c r="F240" s="123" t="str">
        <f t="shared" si="3"/>
        <v>-</v>
      </c>
    </row>
    <row r="241" spans="1:6" s="3" customFormat="1" x14ac:dyDescent="0.2">
      <c r="A241" s="130" t="s">
        <v>3817</v>
      </c>
      <c r="B241" s="312" t="s">
        <v>3841</v>
      </c>
      <c r="C241" s="301">
        <v>230</v>
      </c>
      <c r="D241" s="92">
        <v>0</v>
      </c>
      <c r="E241" s="92">
        <v>0</v>
      </c>
      <c r="F241" s="123" t="str">
        <f t="shared" si="3"/>
        <v>-</v>
      </c>
    </row>
    <row r="242" spans="1:6" s="3" customFormat="1" x14ac:dyDescent="0.2">
      <c r="A242" s="130" t="s">
        <v>3842</v>
      </c>
      <c r="B242" s="312" t="s">
        <v>3843</v>
      </c>
      <c r="C242" s="301">
        <v>231</v>
      </c>
      <c r="D242" s="92">
        <v>0</v>
      </c>
      <c r="E242" s="92">
        <v>0</v>
      </c>
      <c r="F242" s="123" t="str">
        <f t="shared" si="3"/>
        <v>-</v>
      </c>
    </row>
    <row r="243" spans="1:6" s="3" customFormat="1" x14ac:dyDescent="0.2">
      <c r="A243" s="130" t="s">
        <v>3844</v>
      </c>
      <c r="B243" s="312" t="s">
        <v>2834</v>
      </c>
      <c r="C243" s="301">
        <v>232</v>
      </c>
      <c r="D243" s="95">
        <f>SUM(D244:D246)</f>
        <v>490977</v>
      </c>
      <c r="E243" s="95">
        <f>SUM(E244:E246)</f>
        <v>629513</v>
      </c>
      <c r="F243" s="122">
        <f t="shared" si="3"/>
        <v>128.21639302859401</v>
      </c>
    </row>
    <row r="244" spans="1:6" s="3" customFormat="1" x14ac:dyDescent="0.2">
      <c r="A244" s="130" t="s">
        <v>2374</v>
      </c>
      <c r="B244" s="312" t="s">
        <v>3845</v>
      </c>
      <c r="C244" s="301">
        <v>233</v>
      </c>
      <c r="D244" s="92">
        <v>490977</v>
      </c>
      <c r="E244" s="92">
        <v>629513</v>
      </c>
      <c r="F244" s="123">
        <f t="shared" si="3"/>
        <v>128.21639302859401</v>
      </c>
    </row>
    <row r="245" spans="1:6" s="3" customFormat="1" x14ac:dyDescent="0.2">
      <c r="A245" s="130" t="s">
        <v>2010</v>
      </c>
      <c r="B245" s="312" t="s">
        <v>3660</v>
      </c>
      <c r="C245" s="301">
        <v>234</v>
      </c>
      <c r="D245" s="92">
        <v>0</v>
      </c>
      <c r="E245" s="92">
        <v>0</v>
      </c>
      <c r="F245" s="123" t="str">
        <f t="shared" si="3"/>
        <v>-</v>
      </c>
    </row>
    <row r="246" spans="1:6" s="3" customFormat="1" x14ac:dyDescent="0.2">
      <c r="A246" s="130" t="s">
        <v>1158</v>
      </c>
      <c r="B246" s="312" t="s">
        <v>3661</v>
      </c>
      <c r="C246" s="301">
        <v>235</v>
      </c>
      <c r="D246" s="92">
        <v>0</v>
      </c>
      <c r="E246" s="92">
        <v>0</v>
      </c>
      <c r="F246" s="123" t="str">
        <f t="shared" si="3"/>
        <v>-</v>
      </c>
    </row>
    <row r="247" spans="1:6" s="3" customFormat="1" x14ac:dyDescent="0.2">
      <c r="A247" s="130" t="s">
        <v>3662</v>
      </c>
      <c r="B247" s="312" t="s">
        <v>2835</v>
      </c>
      <c r="C247" s="301">
        <v>236</v>
      </c>
      <c r="D247" s="95">
        <f>SUM(D248:D250)</f>
        <v>0</v>
      </c>
      <c r="E247" s="95">
        <f>SUM(E248:E250)</f>
        <v>0</v>
      </c>
      <c r="F247" s="122" t="str">
        <f t="shared" si="3"/>
        <v>-</v>
      </c>
    </row>
    <row r="248" spans="1:6" s="3" customFormat="1" x14ac:dyDescent="0.2">
      <c r="A248" s="130" t="s">
        <v>2440</v>
      </c>
      <c r="B248" s="312" t="s">
        <v>3663</v>
      </c>
      <c r="C248" s="301">
        <v>237</v>
      </c>
      <c r="D248" s="92">
        <v>0</v>
      </c>
      <c r="E248" s="92">
        <v>0</v>
      </c>
      <c r="F248" s="123" t="str">
        <f t="shared" si="3"/>
        <v>-</v>
      </c>
    </row>
    <row r="249" spans="1:6" s="3" customFormat="1" x14ac:dyDescent="0.2">
      <c r="A249" s="130" t="s">
        <v>2154</v>
      </c>
      <c r="B249" s="315" t="s">
        <v>3664</v>
      </c>
      <c r="C249" s="301">
        <v>238</v>
      </c>
      <c r="D249" s="92">
        <v>0</v>
      </c>
      <c r="E249" s="92">
        <v>0</v>
      </c>
      <c r="F249" s="123" t="str">
        <f t="shared" si="3"/>
        <v>-</v>
      </c>
    </row>
    <row r="250" spans="1:6" s="3" customFormat="1" x14ac:dyDescent="0.2">
      <c r="A250" s="130" t="s">
        <v>2761</v>
      </c>
      <c r="B250" s="315" t="s">
        <v>3665</v>
      </c>
      <c r="C250" s="301">
        <v>239</v>
      </c>
      <c r="D250" s="92">
        <v>0</v>
      </c>
      <c r="E250" s="92">
        <v>0</v>
      </c>
      <c r="F250" s="123" t="str">
        <f t="shared" si="3"/>
        <v>-</v>
      </c>
    </row>
    <row r="251" spans="1:6" s="3" customFormat="1" x14ac:dyDescent="0.2">
      <c r="A251" s="130" t="s">
        <v>4006</v>
      </c>
      <c r="B251" s="315" t="s">
        <v>3666</v>
      </c>
      <c r="C251" s="301">
        <v>240</v>
      </c>
      <c r="D251" s="92">
        <v>8400</v>
      </c>
      <c r="E251" s="92">
        <v>16000</v>
      </c>
      <c r="F251" s="123">
        <f t="shared" si="3"/>
        <v>190.47619047619045</v>
      </c>
    </row>
    <row r="252" spans="1:6" s="3" customFormat="1" x14ac:dyDescent="0.2">
      <c r="A252" s="130" t="s">
        <v>2156</v>
      </c>
      <c r="B252" s="315" t="s">
        <v>1109</v>
      </c>
      <c r="C252" s="301">
        <v>241</v>
      </c>
      <c r="D252" s="92">
        <v>0</v>
      </c>
      <c r="E252" s="92">
        <v>0</v>
      </c>
      <c r="F252" s="123" t="str">
        <f t="shared" si="3"/>
        <v>-</v>
      </c>
    </row>
    <row r="253" spans="1:6" s="3" customFormat="1" x14ac:dyDescent="0.2">
      <c r="A253" s="130" t="s">
        <v>1110</v>
      </c>
      <c r="B253" s="315" t="s">
        <v>1111</v>
      </c>
      <c r="C253" s="301">
        <v>242</v>
      </c>
      <c r="D253" s="92">
        <v>0</v>
      </c>
      <c r="E253" s="92">
        <v>0</v>
      </c>
      <c r="F253" s="123" t="str">
        <f t="shared" si="3"/>
        <v>-</v>
      </c>
    </row>
    <row r="254" spans="1:6" s="3" customFormat="1" x14ac:dyDescent="0.2">
      <c r="A254" s="130" t="s">
        <v>1112</v>
      </c>
      <c r="B254" s="315" t="s">
        <v>1113</v>
      </c>
      <c r="C254" s="301">
        <v>243</v>
      </c>
      <c r="D254" s="95">
        <f>+D255-D256</f>
        <v>0</v>
      </c>
      <c r="E254" s="95">
        <f>+E255-E256</f>
        <v>0</v>
      </c>
      <c r="F254" s="122" t="str">
        <f t="shared" si="3"/>
        <v>-</v>
      </c>
    </row>
    <row r="255" spans="1:6" s="3" customFormat="1" x14ac:dyDescent="0.2">
      <c r="A255" s="130" t="s">
        <v>1114</v>
      </c>
      <c r="B255" s="315" t="s">
        <v>2836</v>
      </c>
      <c r="C255" s="301">
        <v>244</v>
      </c>
      <c r="D255" s="95">
        <f>D256</f>
        <v>0</v>
      </c>
      <c r="E255" s="95">
        <f>E256</f>
        <v>0</v>
      </c>
      <c r="F255" s="122" t="str">
        <f t="shared" si="3"/>
        <v>-</v>
      </c>
    </row>
    <row r="256" spans="1:6" s="3" customFormat="1" x14ac:dyDescent="0.2">
      <c r="A256" s="317" t="s">
        <v>242</v>
      </c>
      <c r="B256" s="318" t="s">
        <v>243</v>
      </c>
      <c r="C256" s="304">
        <v>245</v>
      </c>
      <c r="D256" s="93">
        <v>0</v>
      </c>
      <c r="E256" s="93">
        <v>0</v>
      </c>
      <c r="F256" s="124" t="str">
        <f t="shared" si="3"/>
        <v>-</v>
      </c>
    </row>
    <row r="257" spans="1:6" s="3" customFormat="1" ht="18" customHeight="1" x14ac:dyDescent="0.2">
      <c r="A257" s="444" t="s">
        <v>127</v>
      </c>
      <c r="B257" s="445"/>
      <c r="C257" s="125"/>
      <c r="D257" s="125"/>
      <c r="E257" s="126"/>
      <c r="F257" s="127"/>
    </row>
    <row r="258" spans="1:6" s="3" customFormat="1" x14ac:dyDescent="0.2">
      <c r="A258" s="130" t="s">
        <v>4091</v>
      </c>
      <c r="B258" s="312" t="s">
        <v>4092</v>
      </c>
      <c r="C258" s="301">
        <v>246</v>
      </c>
      <c r="D258" s="92">
        <v>0</v>
      </c>
      <c r="E258" s="92">
        <v>0</v>
      </c>
      <c r="F258" s="123" t="str">
        <f t="shared" ref="F258:F321" si="4">IF(D258&gt;0,IF(E258/D258&gt;=100,"&gt;&gt;100",E258/D258*100),"-")</f>
        <v>-</v>
      </c>
    </row>
    <row r="259" spans="1:6" s="3" customFormat="1" x14ac:dyDescent="0.2">
      <c r="A259" s="130" t="s">
        <v>4091</v>
      </c>
      <c r="B259" s="312" t="s">
        <v>4093</v>
      </c>
      <c r="C259" s="301">
        <v>247</v>
      </c>
      <c r="D259" s="92">
        <v>0</v>
      </c>
      <c r="E259" s="92">
        <v>0</v>
      </c>
      <c r="F259" s="123" t="str">
        <f t="shared" si="4"/>
        <v>-</v>
      </c>
    </row>
    <row r="260" spans="1:6" s="3" customFormat="1" x14ac:dyDescent="0.2">
      <c r="A260" s="130" t="s">
        <v>4094</v>
      </c>
      <c r="B260" s="312" t="s">
        <v>4095</v>
      </c>
      <c r="C260" s="301">
        <v>248</v>
      </c>
      <c r="D260" s="92">
        <v>0</v>
      </c>
      <c r="E260" s="92">
        <v>0</v>
      </c>
      <c r="F260" s="123" t="str">
        <f t="shared" si="4"/>
        <v>-</v>
      </c>
    </row>
    <row r="261" spans="1:6" s="3" customFormat="1" x14ac:dyDescent="0.2">
      <c r="A261" s="130" t="s">
        <v>4094</v>
      </c>
      <c r="B261" s="312" t="s">
        <v>4096</v>
      </c>
      <c r="C261" s="301">
        <v>249</v>
      </c>
      <c r="D261" s="92">
        <v>8400</v>
      </c>
      <c r="E261" s="92">
        <v>16000</v>
      </c>
      <c r="F261" s="123">
        <f t="shared" si="4"/>
        <v>190.47619047619045</v>
      </c>
    </row>
    <row r="262" spans="1:6" s="3" customFormat="1" x14ac:dyDescent="0.2">
      <c r="A262" s="130" t="s">
        <v>4097</v>
      </c>
      <c r="B262" s="312" t="s">
        <v>4098</v>
      </c>
      <c r="C262" s="301">
        <v>250</v>
      </c>
      <c r="D262" s="92">
        <v>0</v>
      </c>
      <c r="E262" s="92">
        <v>0</v>
      </c>
      <c r="F262" s="123" t="str">
        <f t="shared" si="4"/>
        <v>-</v>
      </c>
    </row>
    <row r="263" spans="1:6" s="3" customFormat="1" x14ac:dyDescent="0.2">
      <c r="A263" s="130" t="s">
        <v>4097</v>
      </c>
      <c r="B263" s="312" t="s">
        <v>4099</v>
      </c>
      <c r="C263" s="301">
        <v>251</v>
      </c>
      <c r="D263" s="92">
        <v>9557</v>
      </c>
      <c r="E263" s="92">
        <v>8779</v>
      </c>
      <c r="F263" s="123">
        <f t="shared" si="4"/>
        <v>91.859370095218168</v>
      </c>
    </row>
    <row r="264" spans="1:6" s="3" customFormat="1" x14ac:dyDescent="0.2">
      <c r="A264" s="319" t="s">
        <v>2837</v>
      </c>
      <c r="B264" s="320" t="s">
        <v>2838</v>
      </c>
      <c r="C264" s="301">
        <v>252</v>
      </c>
      <c r="D264" s="92">
        <v>36517</v>
      </c>
      <c r="E264" s="92">
        <v>42199</v>
      </c>
      <c r="F264" s="123"/>
    </row>
    <row r="265" spans="1:6" s="3" customFormat="1" x14ac:dyDescent="0.2">
      <c r="A265" s="319" t="s">
        <v>2839</v>
      </c>
      <c r="B265" s="320" t="s">
        <v>4208</v>
      </c>
      <c r="C265" s="301">
        <v>253</v>
      </c>
      <c r="D265" s="92">
        <v>0</v>
      </c>
      <c r="E265" s="92">
        <v>0</v>
      </c>
      <c r="F265" s="123"/>
    </row>
    <row r="266" spans="1:6" s="3" customFormat="1" x14ac:dyDescent="0.2">
      <c r="A266" s="319" t="s">
        <v>4209</v>
      </c>
      <c r="B266" s="320" t="s">
        <v>4210</v>
      </c>
      <c r="C266" s="301">
        <v>254</v>
      </c>
      <c r="D266" s="92">
        <v>0</v>
      </c>
      <c r="E266" s="92">
        <v>0</v>
      </c>
      <c r="F266" s="123"/>
    </row>
    <row r="267" spans="1:6" s="3" customFormat="1" x14ac:dyDescent="0.2">
      <c r="A267" s="319" t="s">
        <v>4211</v>
      </c>
      <c r="B267" s="320" t="s">
        <v>4212</v>
      </c>
      <c r="C267" s="301">
        <v>255</v>
      </c>
      <c r="D267" s="92">
        <v>0</v>
      </c>
      <c r="E267" s="92">
        <v>0</v>
      </c>
      <c r="F267" s="123"/>
    </row>
    <row r="268" spans="1:6" s="3" customFormat="1" x14ac:dyDescent="0.2">
      <c r="A268" s="319" t="s">
        <v>4213</v>
      </c>
      <c r="B268" s="320" t="s">
        <v>4214</v>
      </c>
      <c r="C268" s="301">
        <v>256</v>
      </c>
      <c r="D268" s="92">
        <v>0</v>
      </c>
      <c r="E268" s="92">
        <v>0</v>
      </c>
      <c r="F268" s="123"/>
    </row>
    <row r="269" spans="1:6" s="3" customFormat="1" x14ac:dyDescent="0.2">
      <c r="A269" s="319" t="s">
        <v>4215</v>
      </c>
      <c r="B269" s="320" t="s">
        <v>4216</v>
      </c>
      <c r="C269" s="301">
        <v>257</v>
      </c>
      <c r="D269" s="92">
        <v>0</v>
      </c>
      <c r="E269" s="92">
        <v>0</v>
      </c>
      <c r="F269" s="123"/>
    </row>
    <row r="270" spans="1:6" s="3" customFormat="1" ht="24" x14ac:dyDescent="0.2">
      <c r="A270" s="130" t="s">
        <v>180</v>
      </c>
      <c r="B270" s="312" t="s">
        <v>181</v>
      </c>
      <c r="C270" s="301">
        <v>258</v>
      </c>
      <c r="D270" s="92">
        <v>0</v>
      </c>
      <c r="E270" s="92">
        <v>0</v>
      </c>
      <c r="F270" s="123" t="str">
        <f t="shared" si="4"/>
        <v>-</v>
      </c>
    </row>
    <row r="271" spans="1:6" s="3" customFormat="1" x14ac:dyDescent="0.2">
      <c r="A271" s="130" t="s">
        <v>182</v>
      </c>
      <c r="B271" s="312" t="s">
        <v>183</v>
      </c>
      <c r="C271" s="301">
        <v>259</v>
      </c>
      <c r="D271" s="92">
        <v>0</v>
      </c>
      <c r="E271" s="92">
        <v>0</v>
      </c>
      <c r="F271" s="123" t="str">
        <f t="shared" si="4"/>
        <v>-</v>
      </c>
    </row>
    <row r="272" spans="1:6" s="3" customFormat="1" x14ac:dyDescent="0.2">
      <c r="A272" s="130" t="s">
        <v>184</v>
      </c>
      <c r="B272" s="312" t="s">
        <v>185</v>
      </c>
      <c r="C272" s="301">
        <v>260</v>
      </c>
      <c r="D272" s="92">
        <v>0</v>
      </c>
      <c r="E272" s="92">
        <v>0</v>
      </c>
      <c r="F272" s="123"/>
    </row>
    <row r="273" spans="1:6" s="3" customFormat="1" ht="24" x14ac:dyDescent="0.2">
      <c r="A273" s="130" t="s">
        <v>186</v>
      </c>
      <c r="B273" s="312" t="s">
        <v>187</v>
      </c>
      <c r="C273" s="301">
        <v>261</v>
      </c>
      <c r="D273" s="92">
        <v>0</v>
      </c>
      <c r="E273" s="92">
        <v>0</v>
      </c>
      <c r="F273" s="123"/>
    </row>
    <row r="274" spans="1:6" s="3" customFormat="1" x14ac:dyDescent="0.2">
      <c r="A274" s="130" t="s">
        <v>188</v>
      </c>
      <c r="B274" s="312" t="s">
        <v>899</v>
      </c>
      <c r="C274" s="301">
        <v>262</v>
      </c>
      <c r="D274" s="92">
        <v>0</v>
      </c>
      <c r="E274" s="92">
        <v>0</v>
      </c>
      <c r="F274" s="123"/>
    </row>
    <row r="275" spans="1:6" s="3" customFormat="1" ht="24" x14ac:dyDescent="0.2">
      <c r="A275" s="130" t="s">
        <v>900</v>
      </c>
      <c r="B275" s="312" t="s">
        <v>901</v>
      </c>
      <c r="C275" s="301">
        <v>263</v>
      </c>
      <c r="D275" s="92">
        <v>0</v>
      </c>
      <c r="E275" s="92">
        <v>0</v>
      </c>
      <c r="F275" s="123"/>
    </row>
    <row r="276" spans="1:6" s="3" customFormat="1" ht="24" x14ac:dyDescent="0.2">
      <c r="A276" s="130" t="s">
        <v>902</v>
      </c>
      <c r="B276" s="312" t="s">
        <v>903</v>
      </c>
      <c r="C276" s="301">
        <v>264</v>
      </c>
      <c r="D276" s="92">
        <v>0</v>
      </c>
      <c r="E276" s="92">
        <v>0</v>
      </c>
      <c r="F276" s="123"/>
    </row>
    <row r="277" spans="1:6" s="3" customFormat="1" ht="24" x14ac:dyDescent="0.2">
      <c r="A277" s="130" t="s">
        <v>904</v>
      </c>
      <c r="B277" s="312" t="s">
        <v>905</v>
      </c>
      <c r="C277" s="301">
        <v>265</v>
      </c>
      <c r="D277" s="92">
        <v>0</v>
      </c>
      <c r="E277" s="92">
        <v>0</v>
      </c>
      <c r="F277" s="123"/>
    </row>
    <row r="278" spans="1:6" s="3" customFormat="1" ht="24" x14ac:dyDescent="0.2">
      <c r="A278" s="130" t="s">
        <v>906</v>
      </c>
      <c r="B278" s="312" t="s">
        <v>907</v>
      </c>
      <c r="C278" s="301">
        <v>266</v>
      </c>
      <c r="D278" s="92">
        <v>0</v>
      </c>
      <c r="E278" s="92">
        <v>0</v>
      </c>
      <c r="F278" s="123"/>
    </row>
    <row r="279" spans="1:6" s="3" customFormat="1" x14ac:dyDescent="0.2">
      <c r="A279" s="130" t="s">
        <v>908</v>
      </c>
      <c r="B279" s="312" t="s">
        <v>909</v>
      </c>
      <c r="C279" s="301">
        <v>267</v>
      </c>
      <c r="D279" s="92">
        <v>0</v>
      </c>
      <c r="E279" s="92">
        <v>0</v>
      </c>
      <c r="F279" s="123"/>
    </row>
    <row r="280" spans="1:6" s="3" customFormat="1" x14ac:dyDescent="0.2">
      <c r="A280" s="130" t="s">
        <v>234</v>
      </c>
      <c r="B280" s="312" t="s">
        <v>235</v>
      </c>
      <c r="C280" s="301">
        <v>268</v>
      </c>
      <c r="D280" s="92">
        <v>0</v>
      </c>
      <c r="E280" s="92">
        <v>0</v>
      </c>
      <c r="F280" s="123"/>
    </row>
    <row r="281" spans="1:6" s="3" customFormat="1" x14ac:dyDescent="0.2">
      <c r="A281" s="130" t="s">
        <v>236</v>
      </c>
      <c r="B281" s="312" t="s">
        <v>237</v>
      </c>
      <c r="C281" s="301">
        <v>269</v>
      </c>
      <c r="D281" s="92">
        <v>0</v>
      </c>
      <c r="E281" s="92">
        <v>0</v>
      </c>
      <c r="F281" s="123"/>
    </row>
    <row r="282" spans="1:6" s="3" customFormat="1" x14ac:dyDescent="0.2">
      <c r="A282" s="130" t="s">
        <v>238</v>
      </c>
      <c r="B282" s="312" t="s">
        <v>239</v>
      </c>
      <c r="C282" s="301">
        <v>270</v>
      </c>
      <c r="D282" s="92">
        <v>0</v>
      </c>
      <c r="E282" s="92">
        <v>0</v>
      </c>
      <c r="F282" s="123"/>
    </row>
    <row r="283" spans="1:6" s="3" customFormat="1" x14ac:dyDescent="0.2">
      <c r="A283" s="130" t="s">
        <v>240</v>
      </c>
      <c r="B283" s="312" t="s">
        <v>666</v>
      </c>
      <c r="C283" s="301">
        <v>271</v>
      </c>
      <c r="D283" s="92">
        <v>0</v>
      </c>
      <c r="E283" s="92">
        <v>0</v>
      </c>
      <c r="F283" s="123"/>
    </row>
    <row r="284" spans="1:6" s="3" customFormat="1" ht="24" x14ac:dyDescent="0.2">
      <c r="A284" s="130" t="s">
        <v>667</v>
      </c>
      <c r="B284" s="312" t="s">
        <v>668</v>
      </c>
      <c r="C284" s="301">
        <v>272</v>
      </c>
      <c r="D284" s="92">
        <v>0</v>
      </c>
      <c r="E284" s="92">
        <v>0</v>
      </c>
      <c r="F284" s="123"/>
    </row>
    <row r="285" spans="1:6" s="3" customFormat="1" ht="24" x14ac:dyDescent="0.2">
      <c r="A285" s="130" t="s">
        <v>669</v>
      </c>
      <c r="B285" s="312" t="s">
        <v>229</v>
      </c>
      <c r="C285" s="301">
        <v>273</v>
      </c>
      <c r="D285" s="92">
        <v>0</v>
      </c>
      <c r="E285" s="92">
        <v>0</v>
      </c>
      <c r="F285" s="123"/>
    </row>
    <row r="286" spans="1:6" s="3" customFormat="1" x14ac:dyDescent="0.2">
      <c r="A286" s="319" t="s">
        <v>4217</v>
      </c>
      <c r="B286" s="320" t="s">
        <v>4218</v>
      </c>
      <c r="C286" s="301">
        <v>274</v>
      </c>
      <c r="D286" s="92">
        <v>0</v>
      </c>
      <c r="E286" s="92">
        <v>0</v>
      </c>
      <c r="F286" s="123"/>
    </row>
    <row r="287" spans="1:6" s="3" customFormat="1" x14ac:dyDescent="0.2">
      <c r="A287" s="130" t="s">
        <v>4100</v>
      </c>
      <c r="B287" s="312" t="s">
        <v>2711</v>
      </c>
      <c r="C287" s="301">
        <v>275</v>
      </c>
      <c r="D287" s="92">
        <v>0</v>
      </c>
      <c r="E287" s="92">
        <v>3636</v>
      </c>
      <c r="F287" s="123" t="str">
        <f t="shared" si="4"/>
        <v>-</v>
      </c>
    </row>
    <row r="288" spans="1:6" s="3" customFormat="1" x14ac:dyDescent="0.2">
      <c r="A288" s="130" t="s">
        <v>4100</v>
      </c>
      <c r="B288" s="312" t="s">
        <v>2712</v>
      </c>
      <c r="C288" s="301">
        <v>276</v>
      </c>
      <c r="D288" s="92">
        <v>337386</v>
      </c>
      <c r="E288" s="92">
        <v>341340</v>
      </c>
      <c r="F288" s="123">
        <f t="shared" si="4"/>
        <v>101.17195141470008</v>
      </c>
    </row>
    <row r="289" spans="1:6" s="3" customFormat="1" x14ac:dyDescent="0.2">
      <c r="A289" s="130" t="s">
        <v>2713</v>
      </c>
      <c r="B289" s="312" t="s">
        <v>2714</v>
      </c>
      <c r="C289" s="301">
        <v>277</v>
      </c>
      <c r="D289" s="92">
        <v>0</v>
      </c>
      <c r="E289" s="92">
        <v>0</v>
      </c>
      <c r="F289" s="123" t="str">
        <f t="shared" si="4"/>
        <v>-</v>
      </c>
    </row>
    <row r="290" spans="1:6" s="3" customFormat="1" x14ac:dyDescent="0.2">
      <c r="A290" s="130" t="s">
        <v>2713</v>
      </c>
      <c r="B290" s="312" t="s">
        <v>2715</v>
      </c>
      <c r="C290" s="301">
        <v>278</v>
      </c>
      <c r="D290" s="92">
        <v>0</v>
      </c>
      <c r="E290" s="92">
        <v>0</v>
      </c>
      <c r="F290" s="123" t="str">
        <f t="shared" si="4"/>
        <v>-</v>
      </c>
    </row>
    <row r="291" spans="1:6" s="3" customFormat="1" x14ac:dyDescent="0.2">
      <c r="A291" s="130" t="s">
        <v>2716</v>
      </c>
      <c r="B291" s="312" t="s">
        <v>2717</v>
      </c>
      <c r="C291" s="301">
        <v>279</v>
      </c>
      <c r="D291" s="92">
        <v>0</v>
      </c>
      <c r="E291" s="92">
        <v>0</v>
      </c>
      <c r="F291" s="123" t="str">
        <f t="shared" si="4"/>
        <v>-</v>
      </c>
    </row>
    <row r="292" spans="1:6" s="3" customFormat="1" x14ac:dyDescent="0.2">
      <c r="A292" s="130" t="s">
        <v>2716</v>
      </c>
      <c r="B292" s="312" t="s">
        <v>2718</v>
      </c>
      <c r="C292" s="301">
        <v>280</v>
      </c>
      <c r="D292" s="92">
        <v>0</v>
      </c>
      <c r="E292" s="92">
        <v>0</v>
      </c>
      <c r="F292" s="123" t="str">
        <f t="shared" si="4"/>
        <v>-</v>
      </c>
    </row>
    <row r="293" spans="1:6" s="3" customFormat="1" x14ac:dyDescent="0.2">
      <c r="A293" s="130" t="s">
        <v>2719</v>
      </c>
      <c r="B293" s="312" t="s">
        <v>2720</v>
      </c>
      <c r="C293" s="301">
        <v>281</v>
      </c>
      <c r="D293" s="92">
        <v>0</v>
      </c>
      <c r="E293" s="92">
        <v>0</v>
      </c>
      <c r="F293" s="123" t="str">
        <f t="shared" si="4"/>
        <v>-</v>
      </c>
    </row>
    <row r="294" spans="1:6" s="3" customFormat="1" x14ac:dyDescent="0.2">
      <c r="A294" s="130" t="s">
        <v>2719</v>
      </c>
      <c r="B294" s="312" t="s">
        <v>2721</v>
      </c>
      <c r="C294" s="301">
        <v>282</v>
      </c>
      <c r="D294" s="92">
        <v>0</v>
      </c>
      <c r="E294" s="92">
        <v>0</v>
      </c>
      <c r="F294" s="123" t="str">
        <f t="shared" si="4"/>
        <v>-</v>
      </c>
    </row>
    <row r="295" spans="1:6" s="3" customFormat="1" x14ac:dyDescent="0.2">
      <c r="A295" s="130" t="s">
        <v>230</v>
      </c>
      <c r="B295" s="102" t="s">
        <v>231</v>
      </c>
      <c r="C295" s="301">
        <v>283</v>
      </c>
      <c r="D295" s="92">
        <v>0</v>
      </c>
      <c r="E295" s="92">
        <v>0</v>
      </c>
      <c r="F295" s="123" t="str">
        <f t="shared" si="4"/>
        <v>-</v>
      </c>
    </row>
    <row r="296" spans="1:6" s="3" customFormat="1" x14ac:dyDescent="0.2">
      <c r="A296" s="319" t="s">
        <v>4219</v>
      </c>
      <c r="B296" s="321" t="s">
        <v>4220</v>
      </c>
      <c r="C296" s="301">
        <v>284</v>
      </c>
      <c r="D296" s="92">
        <v>0</v>
      </c>
      <c r="E296" s="92">
        <v>0</v>
      </c>
      <c r="F296" s="123"/>
    </row>
    <row r="297" spans="1:6" s="3" customFormat="1" x14ac:dyDescent="0.2">
      <c r="A297" s="319" t="s">
        <v>4221</v>
      </c>
      <c r="B297" s="321" t="s">
        <v>1614</v>
      </c>
      <c r="C297" s="301">
        <v>285</v>
      </c>
      <c r="D297" s="92">
        <v>0</v>
      </c>
      <c r="E297" s="92">
        <v>0</v>
      </c>
      <c r="F297" s="123"/>
    </row>
    <row r="298" spans="1:6" s="3" customFormat="1" x14ac:dyDescent="0.2">
      <c r="A298" s="319">
        <v>23954</v>
      </c>
      <c r="B298" s="321" t="s">
        <v>1615</v>
      </c>
      <c r="C298" s="301">
        <v>286</v>
      </c>
      <c r="D298" s="92">
        <v>0</v>
      </c>
      <c r="E298" s="92">
        <v>0</v>
      </c>
      <c r="F298" s="123"/>
    </row>
    <row r="299" spans="1:6" s="3" customFormat="1" x14ac:dyDescent="0.2">
      <c r="A299" s="319">
        <v>23955</v>
      </c>
      <c r="B299" s="321" t="s">
        <v>1616</v>
      </c>
      <c r="C299" s="301">
        <v>287</v>
      </c>
      <c r="D299" s="92">
        <v>0</v>
      </c>
      <c r="E299" s="92">
        <v>0</v>
      </c>
      <c r="F299" s="123"/>
    </row>
    <row r="300" spans="1:6" s="3" customFormat="1" x14ac:dyDescent="0.2">
      <c r="A300" s="319">
        <v>23956</v>
      </c>
      <c r="B300" s="321" t="s">
        <v>1617</v>
      </c>
      <c r="C300" s="301">
        <v>288</v>
      </c>
      <c r="D300" s="92">
        <v>0</v>
      </c>
      <c r="E300" s="92">
        <v>0</v>
      </c>
      <c r="F300" s="123"/>
    </row>
    <row r="301" spans="1:6" s="3" customFormat="1" x14ac:dyDescent="0.2">
      <c r="A301" s="319">
        <v>23957</v>
      </c>
      <c r="B301" s="321" t="s">
        <v>1618</v>
      </c>
      <c r="C301" s="301">
        <v>289</v>
      </c>
      <c r="D301" s="92">
        <v>0</v>
      </c>
      <c r="E301" s="92">
        <v>0</v>
      </c>
      <c r="F301" s="123"/>
    </row>
    <row r="302" spans="1:6" s="3" customFormat="1" x14ac:dyDescent="0.2">
      <c r="A302" s="130">
        <v>23958</v>
      </c>
      <c r="B302" s="102" t="s">
        <v>1619</v>
      </c>
      <c r="C302" s="301">
        <v>290</v>
      </c>
      <c r="D302" s="92">
        <v>46075</v>
      </c>
      <c r="E302" s="92">
        <v>50982</v>
      </c>
      <c r="F302" s="123"/>
    </row>
    <row r="303" spans="1:6" s="3" customFormat="1" x14ac:dyDescent="0.2">
      <c r="A303" s="130" t="s">
        <v>232</v>
      </c>
      <c r="B303" s="102" t="s">
        <v>233</v>
      </c>
      <c r="C303" s="301">
        <v>291</v>
      </c>
      <c r="D303" s="92">
        <v>0</v>
      </c>
      <c r="E303" s="92">
        <v>0</v>
      </c>
      <c r="F303" s="123" t="str">
        <f t="shared" si="4"/>
        <v>-</v>
      </c>
    </row>
    <row r="304" spans="1:6" s="3" customFormat="1" x14ac:dyDescent="0.2">
      <c r="A304" s="130">
        <v>26224</v>
      </c>
      <c r="B304" s="102" t="s">
        <v>954</v>
      </c>
      <c r="C304" s="301">
        <v>292</v>
      </c>
      <c r="D304" s="92">
        <v>0</v>
      </c>
      <c r="E304" s="92">
        <v>0</v>
      </c>
      <c r="F304" s="123" t="str">
        <f t="shared" si="4"/>
        <v>-</v>
      </c>
    </row>
    <row r="305" spans="1:6" s="3" customFormat="1" x14ac:dyDescent="0.2">
      <c r="A305" s="130">
        <v>26233</v>
      </c>
      <c r="B305" s="102" t="s">
        <v>2945</v>
      </c>
      <c r="C305" s="301">
        <v>293</v>
      </c>
      <c r="D305" s="92">
        <v>0</v>
      </c>
      <c r="E305" s="92">
        <v>0</v>
      </c>
      <c r="F305" s="123" t="str">
        <f t="shared" si="4"/>
        <v>-</v>
      </c>
    </row>
    <row r="306" spans="1:6" s="3" customFormat="1" x14ac:dyDescent="0.2">
      <c r="A306" s="130" t="s">
        <v>2946</v>
      </c>
      <c r="B306" s="102" t="s">
        <v>2947</v>
      </c>
      <c r="C306" s="301">
        <v>294</v>
      </c>
      <c r="D306" s="92">
        <v>0</v>
      </c>
      <c r="E306" s="92">
        <v>0</v>
      </c>
      <c r="F306" s="123" t="str">
        <f t="shared" si="4"/>
        <v>-</v>
      </c>
    </row>
    <row r="307" spans="1:6" s="3" customFormat="1" x14ac:dyDescent="0.2">
      <c r="A307" s="130">
        <v>26244</v>
      </c>
      <c r="B307" s="102" t="s">
        <v>2948</v>
      </c>
      <c r="C307" s="301">
        <v>295</v>
      </c>
      <c r="D307" s="92">
        <v>0</v>
      </c>
      <c r="E307" s="92">
        <v>0</v>
      </c>
      <c r="F307" s="123" t="str">
        <f t="shared" si="4"/>
        <v>-</v>
      </c>
    </row>
    <row r="308" spans="1:6" s="3" customFormat="1" x14ac:dyDescent="0.2">
      <c r="A308" s="130">
        <v>26314</v>
      </c>
      <c r="B308" s="102" t="s">
        <v>2949</v>
      </c>
      <c r="C308" s="301">
        <v>296</v>
      </c>
      <c r="D308" s="92">
        <v>0</v>
      </c>
      <c r="E308" s="92">
        <v>0</v>
      </c>
      <c r="F308" s="123" t="str">
        <f t="shared" si="4"/>
        <v>-</v>
      </c>
    </row>
    <row r="309" spans="1:6" s="3" customFormat="1" x14ac:dyDescent="0.2">
      <c r="A309" s="130" t="s">
        <v>2950</v>
      </c>
      <c r="B309" s="102" t="s">
        <v>2951</v>
      </c>
      <c r="C309" s="301">
        <v>297</v>
      </c>
      <c r="D309" s="92">
        <v>0</v>
      </c>
      <c r="E309" s="92">
        <v>0</v>
      </c>
      <c r="F309" s="123" t="str">
        <f t="shared" si="4"/>
        <v>-</v>
      </c>
    </row>
    <row r="310" spans="1:6" s="3" customFormat="1" x14ac:dyDescent="0.2">
      <c r="A310" s="130">
        <v>26434</v>
      </c>
      <c r="B310" s="102" t="s">
        <v>2952</v>
      </c>
      <c r="C310" s="301">
        <v>298</v>
      </c>
      <c r="D310" s="92">
        <v>0</v>
      </c>
      <c r="E310" s="92">
        <v>0</v>
      </c>
      <c r="F310" s="123" t="str">
        <f t="shared" si="4"/>
        <v>-</v>
      </c>
    </row>
    <row r="311" spans="1:6" s="3" customFormat="1" x14ac:dyDescent="0.2">
      <c r="A311" s="130">
        <v>26443</v>
      </c>
      <c r="B311" s="102" t="s">
        <v>3686</v>
      </c>
      <c r="C311" s="301">
        <v>299</v>
      </c>
      <c r="D311" s="92">
        <v>0</v>
      </c>
      <c r="E311" s="92">
        <v>0</v>
      </c>
      <c r="F311" s="123" t="str">
        <f t="shared" si="4"/>
        <v>-</v>
      </c>
    </row>
    <row r="312" spans="1:6" s="3" customFormat="1" x14ac:dyDescent="0.2">
      <c r="A312" s="130" t="s">
        <v>3687</v>
      </c>
      <c r="B312" s="102" t="s">
        <v>2345</v>
      </c>
      <c r="C312" s="301">
        <v>300</v>
      </c>
      <c r="D312" s="92">
        <v>0</v>
      </c>
      <c r="E312" s="92">
        <v>0</v>
      </c>
      <c r="F312" s="123" t="str">
        <f t="shared" si="4"/>
        <v>-</v>
      </c>
    </row>
    <row r="313" spans="1:6" s="3" customFormat="1" x14ac:dyDescent="0.2">
      <c r="A313" s="130">
        <v>26454</v>
      </c>
      <c r="B313" s="102" t="s">
        <v>2346</v>
      </c>
      <c r="C313" s="301">
        <v>301</v>
      </c>
      <c r="D313" s="92">
        <v>0</v>
      </c>
      <c r="E313" s="92">
        <v>0</v>
      </c>
      <c r="F313" s="123" t="str">
        <f t="shared" si="4"/>
        <v>-</v>
      </c>
    </row>
    <row r="314" spans="1:6" s="3" customFormat="1" x14ac:dyDescent="0.2">
      <c r="A314" s="130" t="s">
        <v>2347</v>
      </c>
      <c r="B314" s="102" t="s">
        <v>2348</v>
      </c>
      <c r="C314" s="301">
        <v>302</v>
      </c>
      <c r="D314" s="92">
        <v>0</v>
      </c>
      <c r="E314" s="92">
        <v>0</v>
      </c>
      <c r="F314" s="123" t="str">
        <f t="shared" si="4"/>
        <v>-</v>
      </c>
    </row>
    <row r="315" spans="1:6" s="3" customFormat="1" x14ac:dyDescent="0.2">
      <c r="A315" s="130">
        <v>26464</v>
      </c>
      <c r="B315" s="102" t="s">
        <v>2349</v>
      </c>
      <c r="C315" s="301">
        <v>303</v>
      </c>
      <c r="D315" s="92">
        <v>0</v>
      </c>
      <c r="E315" s="92">
        <v>0</v>
      </c>
      <c r="F315" s="123" t="str">
        <f t="shared" si="4"/>
        <v>-</v>
      </c>
    </row>
    <row r="316" spans="1:6" s="3" customFormat="1" x14ac:dyDescent="0.2">
      <c r="A316" s="130">
        <v>26473</v>
      </c>
      <c r="B316" s="102" t="s">
        <v>1014</v>
      </c>
      <c r="C316" s="301">
        <v>304</v>
      </c>
      <c r="D316" s="92">
        <v>0</v>
      </c>
      <c r="E316" s="92">
        <v>0</v>
      </c>
      <c r="F316" s="123" t="str">
        <f t="shared" si="4"/>
        <v>-</v>
      </c>
    </row>
    <row r="317" spans="1:6" s="3" customFormat="1" x14ac:dyDescent="0.2">
      <c r="A317" s="130" t="s">
        <v>1015</v>
      </c>
      <c r="B317" s="102" t="s">
        <v>1016</v>
      </c>
      <c r="C317" s="301">
        <v>305</v>
      </c>
      <c r="D317" s="92">
        <v>0</v>
      </c>
      <c r="E317" s="92">
        <v>0</v>
      </c>
      <c r="F317" s="123" t="str">
        <f t="shared" si="4"/>
        <v>-</v>
      </c>
    </row>
    <row r="318" spans="1:6" s="3" customFormat="1" x14ac:dyDescent="0.2">
      <c r="A318" s="130">
        <v>26484</v>
      </c>
      <c r="B318" s="102" t="s">
        <v>1017</v>
      </c>
      <c r="C318" s="301">
        <v>306</v>
      </c>
      <c r="D318" s="92">
        <v>0</v>
      </c>
      <c r="E318" s="92">
        <v>0</v>
      </c>
      <c r="F318" s="123" t="str">
        <f t="shared" si="4"/>
        <v>-</v>
      </c>
    </row>
    <row r="319" spans="1:6" s="3" customFormat="1" x14ac:dyDescent="0.2">
      <c r="A319" s="130">
        <v>26534</v>
      </c>
      <c r="B319" s="102" t="s">
        <v>1018</v>
      </c>
      <c r="C319" s="301">
        <v>307</v>
      </c>
      <c r="D319" s="92">
        <v>0</v>
      </c>
      <c r="E319" s="92">
        <v>0</v>
      </c>
      <c r="F319" s="123" t="str">
        <f t="shared" si="4"/>
        <v>-</v>
      </c>
    </row>
    <row r="320" spans="1:6" s="3" customFormat="1" x14ac:dyDescent="0.2">
      <c r="A320" s="130">
        <v>26544</v>
      </c>
      <c r="B320" s="102" t="s">
        <v>1019</v>
      </c>
      <c r="C320" s="301">
        <v>308</v>
      </c>
      <c r="D320" s="92">
        <v>0</v>
      </c>
      <c r="E320" s="92">
        <v>0</v>
      </c>
      <c r="F320" s="123" t="str">
        <f t="shared" si="4"/>
        <v>-</v>
      </c>
    </row>
    <row r="321" spans="1:7" s="3" customFormat="1" x14ac:dyDescent="0.2">
      <c r="A321" s="130">
        <v>26554</v>
      </c>
      <c r="B321" s="102" t="s">
        <v>1020</v>
      </c>
      <c r="C321" s="301">
        <v>309</v>
      </c>
      <c r="D321" s="92">
        <v>0</v>
      </c>
      <c r="E321" s="92">
        <v>0</v>
      </c>
      <c r="F321" s="123" t="str">
        <f t="shared" si="4"/>
        <v>-</v>
      </c>
    </row>
    <row r="322" spans="1:7" s="3" customFormat="1" ht="14.1" customHeight="1" x14ac:dyDescent="0.2">
      <c r="A322" s="317">
        <v>26564</v>
      </c>
      <c r="B322" s="322" t="s">
        <v>1021</v>
      </c>
      <c r="C322" s="304">
        <v>310</v>
      </c>
      <c r="D322" s="93">
        <v>0</v>
      </c>
      <c r="E322" s="93">
        <v>0</v>
      </c>
      <c r="F322" s="124" t="str">
        <f>IF(D322&gt;0,IF(E322/D322&gt;=100,"&gt;&gt;100",E322/D322*100),"-")</f>
        <v>-</v>
      </c>
    </row>
    <row r="323" spans="1:7" x14ac:dyDescent="0.2"/>
    <row r="324" spans="1:7" s="290" customFormat="1" ht="25.5" customHeight="1" x14ac:dyDescent="0.2">
      <c r="A324" s="289" t="s">
        <v>392</v>
      </c>
      <c r="B324" s="289"/>
      <c r="D324" s="432" t="s">
        <v>764</v>
      </c>
      <c r="E324" s="432"/>
      <c r="F324" s="289"/>
      <c r="G324" s="305"/>
    </row>
    <row r="325" spans="1:7" s="290" customFormat="1" ht="15" customHeight="1" x14ac:dyDescent="0.2">
      <c r="A325" s="289" t="str">
        <f>IF(RefStr!H25&lt;&gt;"", "Osoba za kontaktiranje: " &amp; RefStr!H25,"Osoba za kontaktiranje: _________________________________________")</f>
        <v>Osoba za kontaktiranje: GRABAR SANJA</v>
      </c>
      <c r="B325" s="289"/>
      <c r="D325" s="291"/>
      <c r="E325" s="291"/>
      <c r="F325" s="289"/>
      <c r="G325" s="305"/>
    </row>
    <row r="326" spans="1:7" s="290" customFormat="1" ht="15" customHeight="1" x14ac:dyDescent="0.2">
      <c r="A326" s="289" t="str">
        <f>IF(RefStr!H27="","Telefon za kontakt: _________________","Telefon za kontakt: " &amp; RefStr!H27)</f>
        <v>Telefon za kontakt: 222-106</v>
      </c>
      <c r="B326" s="289"/>
      <c r="F326" s="289"/>
      <c r="G326" s="305"/>
    </row>
    <row r="327" spans="1:7" s="290" customFormat="1" ht="15" customHeight="1" x14ac:dyDescent="0.2">
      <c r="A327" s="289" t="str">
        <f>IF(RefStr!H33="","Odgovorna osoba: _____________________________","Odgovorna osoba: " &amp; RefStr!H33)</f>
        <v>Odgovorna osoba: BELOŠEVIĆ DAVORKA</v>
      </c>
      <c r="B327" s="289"/>
      <c r="C327" s="289"/>
      <c r="F327" s="289"/>
      <c r="G327" s="305"/>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8" t="s">
        <v>3644</v>
      </c>
      <c r="B1" s="449"/>
      <c r="C1" s="450" t="s">
        <v>3645</v>
      </c>
      <c r="D1" s="450"/>
      <c r="E1" s="450"/>
      <c r="F1" s="450"/>
    </row>
    <row r="2" spans="1:6" ht="39.950000000000003" customHeight="1" thickBot="1" x14ac:dyDescent="0.25">
      <c r="A2" s="442" t="s">
        <v>3190</v>
      </c>
      <c r="B2" s="442"/>
      <c r="C2" s="442"/>
      <c r="D2" s="443"/>
      <c r="E2" s="446" t="s">
        <v>3867</v>
      </c>
      <c r="F2" s="447"/>
    </row>
    <row r="3" spans="1:6" ht="30" customHeight="1" x14ac:dyDescent="0.2">
      <c r="A3" s="451" t="str">
        <f>"za razdoblje "&amp;IF(RefStr!K10="","________________",TEXT(RefStr!K10,"d.mmmm yyyy.")&amp;" do "&amp;IF(RefStr!K12="","______________",TEXT(RefStr!K12,"d. mmmm yyyy.")))</f>
        <v>za razdoblje 1.siječanj 2019. do 31. prosinac 2019.</v>
      </c>
      <c r="B3" s="451"/>
      <c r="C3" s="451"/>
      <c r="D3" s="451"/>
      <c r="E3" s="306"/>
      <c r="F3" s="306"/>
    </row>
    <row r="4" spans="1:6" ht="15" customHeight="1" x14ac:dyDescent="0.2">
      <c r="A4" s="36" t="s">
        <v>3515</v>
      </c>
      <c r="B4" s="417" t="str">
        <f>"RKP: "&amp;IF(RefStr!B6&lt;&gt;"",TEXT(INT(VALUE(RefStr!B6)),"00000"),"_____"&amp;",  "&amp;"MB: "&amp;IF(RefStr!B8&lt;&gt;"",TEXT(INT(VALUE(RefStr!B8)),"00000000"),"________")&amp;"  OIB: "&amp;IF(RefStr!K14&lt;&gt;"",RefStr!K14,"___________"))</f>
        <v>RKP: 07155</v>
      </c>
      <c r="C4" s="418"/>
      <c r="D4" s="418"/>
      <c r="E4" s="419">
        <f>SUM(Skriveni!G1287:G1423)</f>
        <v>4903192.1890000012</v>
      </c>
      <c r="F4" s="420"/>
    </row>
    <row r="5" spans="1:6" ht="15" customHeight="1" x14ac:dyDescent="0.2">
      <c r="B5" s="417" t="str">
        <f>"Naziv: "&amp;IF(RefStr!B10&lt;&gt;"",RefStr!B10,"_______________________________________")</f>
        <v xml:space="preserve">Naziv: DJEČJI DOM RUŽA PETROVIĆ </v>
      </c>
      <c r="C5" s="418"/>
      <c r="D5" s="418"/>
      <c r="E5" s="421" t="s">
        <v>2057</v>
      </c>
      <c r="F5" s="421"/>
    </row>
    <row r="6" spans="1:6" ht="15" customHeight="1" x14ac:dyDescent="0.2">
      <c r="A6" s="24"/>
      <c r="B6" s="415" t="str">
        <f xml:space="preserve"> "Razina: " &amp; RefStr!B16 &amp; ", Razdjel: " &amp; TEXT(INT(VALUE(RefStr!B20)), "000")</f>
        <v>Razina: 11, Razdjel: 102</v>
      </c>
      <c r="C6" s="416"/>
      <c r="D6" s="416"/>
      <c r="E6" s="416"/>
      <c r="F6" s="416"/>
    </row>
    <row r="7" spans="1:6" ht="15" customHeight="1" x14ac:dyDescent="0.2">
      <c r="A7" s="24"/>
      <c r="B7" s="415" t="str">
        <f>"Djelatnost: " &amp; RefStr!B18 &amp; " " &amp; RefStr!C18</f>
        <v>Djelatnost: 8790 Ostale djelatnosti socijalne skrbi sa smještajem</v>
      </c>
      <c r="C7" s="416"/>
      <c r="D7" s="416"/>
      <c r="E7" s="416"/>
      <c r="F7" s="416"/>
    </row>
    <row r="8" spans="1:6" ht="5.0999999999999996" customHeight="1" x14ac:dyDescent="0.2">
      <c r="A8" s="24"/>
      <c r="B8" s="306"/>
      <c r="C8" s="306"/>
      <c r="D8" s="306"/>
      <c r="E8" s="306"/>
      <c r="F8" s="306"/>
    </row>
    <row r="9" spans="1:6" ht="14.25" customHeight="1" x14ac:dyDescent="0.2">
      <c r="A9" s="25"/>
      <c r="B9" s="25"/>
      <c r="C9" s="25"/>
      <c r="D9" s="25"/>
      <c r="F9" s="284" t="s">
        <v>1825</v>
      </c>
    </row>
    <row r="10" spans="1:6" ht="39" customHeight="1" x14ac:dyDescent="0.2">
      <c r="A10" s="264" t="s">
        <v>3529</v>
      </c>
      <c r="B10" s="259" t="s">
        <v>1620</v>
      </c>
      <c r="C10" s="259" t="s">
        <v>758</v>
      </c>
      <c r="D10" s="293" t="s">
        <v>4014</v>
      </c>
      <c r="E10" s="307" t="s">
        <v>4015</v>
      </c>
      <c r="F10" s="294" t="s">
        <v>356</v>
      </c>
    </row>
    <row r="11" spans="1:6" ht="12" customHeight="1" x14ac:dyDescent="0.2">
      <c r="A11" s="265">
        <v>1</v>
      </c>
      <c r="B11" s="260">
        <v>2</v>
      </c>
      <c r="C11" s="260">
        <v>3</v>
      </c>
      <c r="D11" s="260">
        <v>4</v>
      </c>
      <c r="E11" s="308">
        <v>5</v>
      </c>
      <c r="F11" s="295">
        <v>6</v>
      </c>
    </row>
    <row r="12" spans="1:6" s="3" customFormat="1" x14ac:dyDescent="0.2">
      <c r="A12" s="128" t="s">
        <v>1099</v>
      </c>
      <c r="B12" s="101" t="s">
        <v>2527</v>
      </c>
      <c r="C12" s="298">
        <v>1</v>
      </c>
      <c r="D12" s="94">
        <f>D13+D17+D20+SUM(D24:D28)</f>
        <v>0</v>
      </c>
      <c r="E12" s="94">
        <f>E13+E17+E20+SUM(E24:E28)</f>
        <v>0</v>
      </c>
      <c r="F12" s="129" t="str">
        <f>IF(D12&gt;0,IF(E12/D12&gt;=100,"&gt;&gt;100",E12/D12*100),"-")</f>
        <v>-</v>
      </c>
    </row>
    <row r="13" spans="1:6" s="3" customFormat="1" x14ac:dyDescent="0.2">
      <c r="A13" s="130" t="s">
        <v>4157</v>
      </c>
      <c r="B13" s="102" t="s">
        <v>3528</v>
      </c>
      <c r="C13" s="301">
        <v>2</v>
      </c>
      <c r="D13" s="95">
        <f>SUM(D14:D16)</f>
        <v>0</v>
      </c>
      <c r="E13" s="95">
        <f>SUM(E14:E16)</f>
        <v>0</v>
      </c>
      <c r="F13" s="123" t="str">
        <f>IF(D13&gt;0,IF(E13/D13&gt;=100,"&gt;&gt;100",E13/D13*100),"-")</f>
        <v>-</v>
      </c>
    </row>
    <row r="14" spans="1:6" s="3" customFormat="1" x14ac:dyDescent="0.2">
      <c r="A14" s="130" t="s">
        <v>3191</v>
      </c>
      <c r="B14" s="103" t="s">
        <v>3371</v>
      </c>
      <c r="C14" s="301">
        <v>3</v>
      </c>
      <c r="D14" s="92">
        <v>0</v>
      </c>
      <c r="E14" s="92">
        <v>0</v>
      </c>
      <c r="F14" s="123" t="str">
        <f t="shared" ref="F14:F77" si="0">IF(D14&gt;0,IF(E14/D14&gt;=100,"&gt;&gt;100",E14/D14*100),"-")</f>
        <v>-</v>
      </c>
    </row>
    <row r="15" spans="1:6" s="3" customFormat="1" x14ac:dyDescent="0.2">
      <c r="A15" s="130" t="s">
        <v>3372</v>
      </c>
      <c r="B15" s="103" t="s">
        <v>3373</v>
      </c>
      <c r="C15" s="301">
        <v>4</v>
      </c>
      <c r="D15" s="92">
        <v>0</v>
      </c>
      <c r="E15" s="92">
        <v>0</v>
      </c>
      <c r="F15" s="123" t="str">
        <f t="shared" si="0"/>
        <v>-</v>
      </c>
    </row>
    <row r="16" spans="1:6" s="3" customFormat="1" x14ac:dyDescent="0.2">
      <c r="A16" s="130" t="s">
        <v>3374</v>
      </c>
      <c r="B16" s="103" t="s">
        <v>1713</v>
      </c>
      <c r="C16" s="301">
        <v>5</v>
      </c>
      <c r="D16" s="92">
        <v>0</v>
      </c>
      <c r="E16" s="92">
        <v>0</v>
      </c>
      <c r="F16" s="123" t="str">
        <f t="shared" si="0"/>
        <v>-</v>
      </c>
    </row>
    <row r="17" spans="1:6" s="3" customFormat="1" x14ac:dyDescent="0.2">
      <c r="A17" s="130" t="s">
        <v>4159</v>
      </c>
      <c r="B17" s="103" t="s">
        <v>3375</v>
      </c>
      <c r="C17" s="301">
        <v>6</v>
      </c>
      <c r="D17" s="95">
        <f>SUM(D18:D19)</f>
        <v>0</v>
      </c>
      <c r="E17" s="95">
        <f>SUM(E18:E19)</f>
        <v>0</v>
      </c>
      <c r="F17" s="123" t="str">
        <f t="shared" si="0"/>
        <v>-</v>
      </c>
    </row>
    <row r="18" spans="1:6" s="3" customFormat="1" x14ac:dyDescent="0.2">
      <c r="A18" s="130" t="s">
        <v>3376</v>
      </c>
      <c r="B18" s="103" t="s">
        <v>3377</v>
      </c>
      <c r="C18" s="301">
        <v>7</v>
      </c>
      <c r="D18" s="92">
        <v>0</v>
      </c>
      <c r="E18" s="92">
        <v>0</v>
      </c>
      <c r="F18" s="123" t="str">
        <f t="shared" si="0"/>
        <v>-</v>
      </c>
    </row>
    <row r="19" spans="1:6" s="3" customFormat="1" x14ac:dyDescent="0.2">
      <c r="A19" s="130" t="s">
        <v>3378</v>
      </c>
      <c r="B19" s="103" t="s">
        <v>708</v>
      </c>
      <c r="C19" s="301">
        <v>8</v>
      </c>
      <c r="D19" s="92">
        <v>0</v>
      </c>
      <c r="E19" s="92">
        <v>0</v>
      </c>
      <c r="F19" s="123" t="str">
        <f t="shared" si="0"/>
        <v>-</v>
      </c>
    </row>
    <row r="20" spans="1:6" s="3" customFormat="1" x14ac:dyDescent="0.2">
      <c r="A20" s="130" t="s">
        <v>709</v>
      </c>
      <c r="B20" s="103" t="s">
        <v>430</v>
      </c>
      <c r="C20" s="301">
        <v>9</v>
      </c>
      <c r="D20" s="95">
        <f>SUM(D21:D23)</f>
        <v>0</v>
      </c>
      <c r="E20" s="95">
        <f>SUM(E21:E23)</f>
        <v>0</v>
      </c>
      <c r="F20" s="123" t="str">
        <f t="shared" si="0"/>
        <v>-</v>
      </c>
    </row>
    <row r="21" spans="1:6" s="3" customFormat="1" x14ac:dyDescent="0.2">
      <c r="A21" s="130" t="s">
        <v>710</v>
      </c>
      <c r="B21" s="103" t="s">
        <v>1448</v>
      </c>
      <c r="C21" s="301">
        <v>10</v>
      </c>
      <c r="D21" s="92">
        <v>0</v>
      </c>
      <c r="E21" s="92">
        <v>0</v>
      </c>
      <c r="F21" s="123" t="str">
        <f t="shared" si="0"/>
        <v>-</v>
      </c>
    </row>
    <row r="22" spans="1:6" s="3" customFormat="1" x14ac:dyDescent="0.2">
      <c r="A22" s="130" t="s">
        <v>1449</v>
      </c>
      <c r="B22" s="103" t="s">
        <v>1729</v>
      </c>
      <c r="C22" s="301">
        <v>11</v>
      </c>
      <c r="D22" s="92">
        <v>0</v>
      </c>
      <c r="E22" s="92">
        <v>0</v>
      </c>
      <c r="F22" s="123" t="str">
        <f t="shared" si="0"/>
        <v>-</v>
      </c>
    </row>
    <row r="23" spans="1:6" s="3" customFormat="1" x14ac:dyDescent="0.2">
      <c r="A23" s="130" t="s">
        <v>1730</v>
      </c>
      <c r="B23" s="103" t="s">
        <v>1731</v>
      </c>
      <c r="C23" s="301">
        <v>12</v>
      </c>
      <c r="D23" s="92">
        <v>0</v>
      </c>
      <c r="E23" s="92">
        <v>0</v>
      </c>
      <c r="F23" s="123" t="str">
        <f t="shared" si="0"/>
        <v>-</v>
      </c>
    </row>
    <row r="24" spans="1:6" s="3" customFormat="1" x14ac:dyDescent="0.2">
      <c r="A24" s="130" t="s">
        <v>1732</v>
      </c>
      <c r="B24" s="103" t="s">
        <v>451</v>
      </c>
      <c r="C24" s="301">
        <v>13</v>
      </c>
      <c r="D24" s="92">
        <v>0</v>
      </c>
      <c r="E24" s="92">
        <v>0</v>
      </c>
      <c r="F24" s="123" t="str">
        <f t="shared" si="0"/>
        <v>-</v>
      </c>
    </row>
    <row r="25" spans="1:6" s="3" customFormat="1" x14ac:dyDescent="0.2">
      <c r="A25" s="130" t="s">
        <v>452</v>
      </c>
      <c r="B25" s="103" t="s">
        <v>402</v>
      </c>
      <c r="C25" s="301">
        <v>14</v>
      </c>
      <c r="D25" s="92">
        <v>0</v>
      </c>
      <c r="E25" s="92">
        <v>0</v>
      </c>
      <c r="F25" s="123" t="str">
        <f t="shared" si="0"/>
        <v>-</v>
      </c>
    </row>
    <row r="26" spans="1:6" s="3" customFormat="1" x14ac:dyDescent="0.2">
      <c r="A26" s="130" t="s">
        <v>403</v>
      </c>
      <c r="B26" s="103" t="s">
        <v>404</v>
      </c>
      <c r="C26" s="301">
        <v>15</v>
      </c>
      <c r="D26" s="92">
        <v>0</v>
      </c>
      <c r="E26" s="92">
        <v>0</v>
      </c>
      <c r="F26" s="123" t="str">
        <f t="shared" si="0"/>
        <v>-</v>
      </c>
    </row>
    <row r="27" spans="1:6" s="3" customFormat="1" x14ac:dyDescent="0.2">
      <c r="A27" s="130" t="s">
        <v>1445</v>
      </c>
      <c r="B27" s="103" t="s">
        <v>1446</v>
      </c>
      <c r="C27" s="301">
        <v>16</v>
      </c>
      <c r="D27" s="92">
        <v>0</v>
      </c>
      <c r="E27" s="92">
        <v>0</v>
      </c>
      <c r="F27" s="123" t="str">
        <f t="shared" si="0"/>
        <v>-</v>
      </c>
    </row>
    <row r="28" spans="1:6" s="3" customFormat="1" x14ac:dyDescent="0.2">
      <c r="A28" s="130" t="s">
        <v>1447</v>
      </c>
      <c r="B28" s="103" t="s">
        <v>2935</v>
      </c>
      <c r="C28" s="301">
        <v>17</v>
      </c>
      <c r="D28" s="92">
        <v>0</v>
      </c>
      <c r="E28" s="92">
        <v>0</v>
      </c>
      <c r="F28" s="123" t="str">
        <f t="shared" si="0"/>
        <v>-</v>
      </c>
    </row>
    <row r="29" spans="1:6" s="3" customFormat="1" x14ac:dyDescent="0.2">
      <c r="A29" s="130" t="s">
        <v>301</v>
      </c>
      <c r="B29" s="103" t="s">
        <v>429</v>
      </c>
      <c r="C29" s="301">
        <v>18</v>
      </c>
      <c r="D29" s="95">
        <f>SUM(D30:D34)</f>
        <v>0</v>
      </c>
      <c r="E29" s="95">
        <f>SUM(E30:E34)</f>
        <v>0</v>
      </c>
      <c r="F29" s="123" t="str">
        <f t="shared" si="0"/>
        <v>-</v>
      </c>
    </row>
    <row r="30" spans="1:6" s="3" customFormat="1" x14ac:dyDescent="0.2">
      <c r="A30" s="130" t="s">
        <v>2936</v>
      </c>
      <c r="B30" s="103" t="s">
        <v>2937</v>
      </c>
      <c r="C30" s="301">
        <v>19</v>
      </c>
      <c r="D30" s="92">
        <v>0</v>
      </c>
      <c r="E30" s="92">
        <v>0</v>
      </c>
      <c r="F30" s="123" t="str">
        <f t="shared" si="0"/>
        <v>-</v>
      </c>
    </row>
    <row r="31" spans="1:6" s="3" customFormat="1" x14ac:dyDescent="0.2">
      <c r="A31" s="130" t="s">
        <v>2938</v>
      </c>
      <c r="B31" s="103" t="s">
        <v>2939</v>
      </c>
      <c r="C31" s="301">
        <v>20</v>
      </c>
      <c r="D31" s="92">
        <v>0</v>
      </c>
      <c r="E31" s="92">
        <v>0</v>
      </c>
      <c r="F31" s="123" t="str">
        <f t="shared" si="0"/>
        <v>-</v>
      </c>
    </row>
    <row r="32" spans="1:6" s="3" customFormat="1" x14ac:dyDescent="0.2">
      <c r="A32" s="130" t="s">
        <v>2940</v>
      </c>
      <c r="B32" s="103" t="s">
        <v>2941</v>
      </c>
      <c r="C32" s="301">
        <v>21</v>
      </c>
      <c r="D32" s="92">
        <v>0</v>
      </c>
      <c r="E32" s="92">
        <v>0</v>
      </c>
      <c r="F32" s="123" t="str">
        <f t="shared" si="0"/>
        <v>-</v>
      </c>
    </row>
    <row r="33" spans="1:6" s="3" customFormat="1" x14ac:dyDescent="0.2">
      <c r="A33" s="130" t="s">
        <v>2942</v>
      </c>
      <c r="B33" s="103" t="s">
        <v>1721</v>
      </c>
      <c r="C33" s="301">
        <v>22</v>
      </c>
      <c r="D33" s="92">
        <v>0</v>
      </c>
      <c r="E33" s="92">
        <v>0</v>
      </c>
      <c r="F33" s="123" t="str">
        <f t="shared" si="0"/>
        <v>-</v>
      </c>
    </row>
    <row r="34" spans="1:6" s="3" customFormat="1" x14ac:dyDescent="0.2">
      <c r="A34" s="130" t="s">
        <v>1722</v>
      </c>
      <c r="B34" s="103" t="s">
        <v>1723</v>
      </c>
      <c r="C34" s="301">
        <v>23</v>
      </c>
      <c r="D34" s="92">
        <v>0</v>
      </c>
      <c r="E34" s="92">
        <v>0</v>
      </c>
      <c r="F34" s="123" t="str">
        <f t="shared" si="0"/>
        <v>-</v>
      </c>
    </row>
    <row r="35" spans="1:6" s="3" customFormat="1" x14ac:dyDescent="0.2">
      <c r="A35" s="130" t="s">
        <v>389</v>
      </c>
      <c r="B35" s="103" t="s">
        <v>1108</v>
      </c>
      <c r="C35" s="301">
        <v>24</v>
      </c>
      <c r="D35" s="95">
        <f>SUM(D36:D41)</f>
        <v>0</v>
      </c>
      <c r="E35" s="95">
        <f>SUM(E36:E41)</f>
        <v>0</v>
      </c>
      <c r="F35" s="123" t="str">
        <f t="shared" si="0"/>
        <v>-</v>
      </c>
    </row>
    <row r="36" spans="1:6" s="3" customFormat="1" x14ac:dyDescent="0.2">
      <c r="A36" s="130" t="s">
        <v>1724</v>
      </c>
      <c r="B36" s="103" t="s">
        <v>1725</v>
      </c>
      <c r="C36" s="301">
        <v>25</v>
      </c>
      <c r="D36" s="92">
        <v>0</v>
      </c>
      <c r="E36" s="92">
        <v>0</v>
      </c>
      <c r="F36" s="123" t="str">
        <f t="shared" si="0"/>
        <v>-</v>
      </c>
    </row>
    <row r="37" spans="1:6" s="3" customFormat="1" x14ac:dyDescent="0.2">
      <c r="A37" s="130" t="s">
        <v>1726</v>
      </c>
      <c r="B37" s="103" t="s">
        <v>1727</v>
      </c>
      <c r="C37" s="301">
        <v>26</v>
      </c>
      <c r="D37" s="92">
        <v>0</v>
      </c>
      <c r="E37" s="92">
        <v>0</v>
      </c>
      <c r="F37" s="123" t="str">
        <f t="shared" si="0"/>
        <v>-</v>
      </c>
    </row>
    <row r="38" spans="1:6" s="3" customFormat="1" x14ac:dyDescent="0.2">
      <c r="A38" s="130" t="s">
        <v>1728</v>
      </c>
      <c r="B38" s="103" t="s">
        <v>316</v>
      </c>
      <c r="C38" s="301">
        <v>27</v>
      </c>
      <c r="D38" s="92">
        <v>0</v>
      </c>
      <c r="E38" s="92">
        <v>0</v>
      </c>
      <c r="F38" s="123" t="str">
        <f t="shared" si="0"/>
        <v>-</v>
      </c>
    </row>
    <row r="39" spans="1:6" s="3" customFormat="1" x14ac:dyDescent="0.2">
      <c r="A39" s="130" t="s">
        <v>317</v>
      </c>
      <c r="B39" s="103" t="s">
        <v>318</v>
      </c>
      <c r="C39" s="301">
        <v>28</v>
      </c>
      <c r="D39" s="92">
        <v>0</v>
      </c>
      <c r="E39" s="92">
        <v>0</v>
      </c>
      <c r="F39" s="123" t="str">
        <f t="shared" si="0"/>
        <v>-</v>
      </c>
    </row>
    <row r="40" spans="1:6" s="3" customFormat="1" x14ac:dyDescent="0.2">
      <c r="A40" s="130" t="s">
        <v>319</v>
      </c>
      <c r="B40" s="103" t="s">
        <v>320</v>
      </c>
      <c r="C40" s="301">
        <v>29</v>
      </c>
      <c r="D40" s="92">
        <v>0</v>
      </c>
      <c r="E40" s="92">
        <v>0</v>
      </c>
      <c r="F40" s="123" t="str">
        <f t="shared" si="0"/>
        <v>-</v>
      </c>
    </row>
    <row r="41" spans="1:6" s="3" customFormat="1" x14ac:dyDescent="0.2">
      <c r="A41" s="130" t="s">
        <v>321</v>
      </c>
      <c r="B41" s="103" t="s">
        <v>2967</v>
      </c>
      <c r="C41" s="301">
        <v>30</v>
      </c>
      <c r="D41" s="92">
        <v>0</v>
      </c>
      <c r="E41" s="92">
        <v>0</v>
      </c>
      <c r="F41" s="123" t="str">
        <f t="shared" si="0"/>
        <v>-</v>
      </c>
    </row>
    <row r="42" spans="1:6" s="3" customFormat="1" x14ac:dyDescent="0.2">
      <c r="A42" s="130" t="s">
        <v>1343</v>
      </c>
      <c r="B42" s="103" t="s">
        <v>2968</v>
      </c>
      <c r="C42" s="301">
        <v>31</v>
      </c>
      <c r="D42" s="95">
        <f>D43+D46+D50+D57+D61+D67+D68+D73+D81</f>
        <v>0</v>
      </c>
      <c r="E42" s="95">
        <f>E43+E46+E50+E57+E61+E67+E68+E73+E81</f>
        <v>0</v>
      </c>
      <c r="F42" s="123" t="str">
        <f t="shared" si="0"/>
        <v>-</v>
      </c>
    </row>
    <row r="43" spans="1:6" s="3" customFormat="1" x14ac:dyDescent="0.2">
      <c r="A43" s="130" t="s">
        <v>1344</v>
      </c>
      <c r="B43" s="103" t="s">
        <v>2969</v>
      </c>
      <c r="C43" s="301">
        <v>32</v>
      </c>
      <c r="D43" s="95">
        <f>SUM(D44:D45)</f>
        <v>0</v>
      </c>
      <c r="E43" s="95">
        <f>SUM(E44:E45)</f>
        <v>0</v>
      </c>
      <c r="F43" s="123" t="str">
        <f t="shared" si="0"/>
        <v>-</v>
      </c>
    </row>
    <row r="44" spans="1:6" s="3" customFormat="1" x14ac:dyDescent="0.2">
      <c r="A44" s="130" t="s">
        <v>2970</v>
      </c>
      <c r="B44" s="103" t="s">
        <v>2971</v>
      </c>
      <c r="C44" s="301">
        <v>33</v>
      </c>
      <c r="D44" s="92">
        <v>0</v>
      </c>
      <c r="E44" s="92">
        <v>0</v>
      </c>
      <c r="F44" s="123" t="str">
        <f t="shared" si="0"/>
        <v>-</v>
      </c>
    </row>
    <row r="45" spans="1:6" s="3" customFormat="1" x14ac:dyDescent="0.2">
      <c r="A45" s="130" t="s">
        <v>2972</v>
      </c>
      <c r="B45" s="103" t="s">
        <v>2973</v>
      </c>
      <c r="C45" s="301">
        <v>34</v>
      </c>
      <c r="D45" s="92">
        <v>0</v>
      </c>
      <c r="E45" s="92">
        <v>0</v>
      </c>
      <c r="F45" s="123" t="str">
        <f t="shared" si="0"/>
        <v>-</v>
      </c>
    </row>
    <row r="46" spans="1:6" s="3" customFormat="1" x14ac:dyDescent="0.2">
      <c r="A46" s="130" t="s">
        <v>1346</v>
      </c>
      <c r="B46" s="103" t="s">
        <v>428</v>
      </c>
      <c r="C46" s="301">
        <v>35</v>
      </c>
      <c r="D46" s="95">
        <f>SUM(D47:D49)</f>
        <v>0</v>
      </c>
      <c r="E46" s="95">
        <f>SUM(E47:E49)</f>
        <v>0</v>
      </c>
      <c r="F46" s="123" t="str">
        <f t="shared" si="0"/>
        <v>-</v>
      </c>
    </row>
    <row r="47" spans="1:6" s="3" customFormat="1" x14ac:dyDescent="0.2">
      <c r="A47" s="130" t="s">
        <v>2974</v>
      </c>
      <c r="B47" s="103" t="s">
        <v>2975</v>
      </c>
      <c r="C47" s="301">
        <v>36</v>
      </c>
      <c r="D47" s="92">
        <v>0</v>
      </c>
      <c r="E47" s="92">
        <v>0</v>
      </c>
      <c r="F47" s="123" t="str">
        <f t="shared" si="0"/>
        <v>-</v>
      </c>
    </row>
    <row r="48" spans="1:6" s="3" customFormat="1" x14ac:dyDescent="0.2">
      <c r="A48" s="130" t="s">
        <v>2976</v>
      </c>
      <c r="B48" s="103" t="s">
        <v>2977</v>
      </c>
      <c r="C48" s="301">
        <v>37</v>
      </c>
      <c r="D48" s="92">
        <v>0</v>
      </c>
      <c r="E48" s="92">
        <v>0</v>
      </c>
      <c r="F48" s="123" t="str">
        <f t="shared" si="0"/>
        <v>-</v>
      </c>
    </row>
    <row r="49" spans="1:6" s="3" customFormat="1" x14ac:dyDescent="0.2">
      <c r="A49" s="130" t="s">
        <v>2978</v>
      </c>
      <c r="B49" s="103" t="s">
        <v>2979</v>
      </c>
      <c r="C49" s="301">
        <v>38</v>
      </c>
      <c r="D49" s="92">
        <v>0</v>
      </c>
      <c r="E49" s="92">
        <v>0</v>
      </c>
      <c r="F49" s="123" t="str">
        <f t="shared" si="0"/>
        <v>-</v>
      </c>
    </row>
    <row r="50" spans="1:6" s="3" customFormat="1" x14ac:dyDescent="0.2">
      <c r="A50" s="130" t="s">
        <v>2980</v>
      </c>
      <c r="B50" s="103" t="s">
        <v>427</v>
      </c>
      <c r="C50" s="301">
        <v>39</v>
      </c>
      <c r="D50" s="95">
        <f>SUM(D51:D56)</f>
        <v>0</v>
      </c>
      <c r="E50" s="95">
        <f>SUM(E51:E56)</f>
        <v>0</v>
      </c>
      <c r="F50" s="123" t="str">
        <f t="shared" si="0"/>
        <v>-</v>
      </c>
    </row>
    <row r="51" spans="1:6" s="3" customFormat="1" x14ac:dyDescent="0.2">
      <c r="A51" s="130" t="s">
        <v>2981</v>
      </c>
      <c r="B51" s="103" t="s">
        <v>840</v>
      </c>
      <c r="C51" s="301">
        <v>40</v>
      </c>
      <c r="D51" s="92">
        <v>0</v>
      </c>
      <c r="E51" s="92">
        <v>0</v>
      </c>
      <c r="F51" s="123" t="str">
        <f t="shared" si="0"/>
        <v>-</v>
      </c>
    </row>
    <row r="52" spans="1:6" s="3" customFormat="1" x14ac:dyDescent="0.2">
      <c r="A52" s="130" t="s">
        <v>841</v>
      </c>
      <c r="B52" s="103" t="s">
        <v>842</v>
      </c>
      <c r="C52" s="301">
        <v>41</v>
      </c>
      <c r="D52" s="92">
        <v>0</v>
      </c>
      <c r="E52" s="92">
        <v>0</v>
      </c>
      <c r="F52" s="123" t="str">
        <f t="shared" si="0"/>
        <v>-</v>
      </c>
    </row>
    <row r="53" spans="1:6" s="3" customFormat="1" x14ac:dyDescent="0.2">
      <c r="A53" s="130" t="s">
        <v>843</v>
      </c>
      <c r="B53" s="103" t="s">
        <v>2110</v>
      </c>
      <c r="C53" s="301">
        <v>42</v>
      </c>
      <c r="D53" s="92">
        <v>0</v>
      </c>
      <c r="E53" s="92">
        <v>0</v>
      </c>
      <c r="F53" s="123" t="str">
        <f t="shared" si="0"/>
        <v>-</v>
      </c>
    </row>
    <row r="54" spans="1:6" s="3" customFormat="1" x14ac:dyDescent="0.2">
      <c r="A54" s="130" t="s">
        <v>2111</v>
      </c>
      <c r="B54" s="103" t="s">
        <v>2112</v>
      </c>
      <c r="C54" s="301">
        <v>43</v>
      </c>
      <c r="D54" s="92">
        <v>0</v>
      </c>
      <c r="E54" s="92">
        <v>0</v>
      </c>
      <c r="F54" s="123" t="str">
        <f t="shared" si="0"/>
        <v>-</v>
      </c>
    </row>
    <row r="55" spans="1:6" s="3" customFormat="1" x14ac:dyDescent="0.2">
      <c r="A55" s="130" t="s">
        <v>2113</v>
      </c>
      <c r="B55" s="103" t="s">
        <v>2114</v>
      </c>
      <c r="C55" s="301">
        <v>44</v>
      </c>
      <c r="D55" s="92">
        <v>0</v>
      </c>
      <c r="E55" s="92">
        <v>0</v>
      </c>
      <c r="F55" s="123" t="str">
        <f t="shared" si="0"/>
        <v>-</v>
      </c>
    </row>
    <row r="56" spans="1:6" s="3" customFormat="1" x14ac:dyDescent="0.2">
      <c r="A56" s="130" t="s">
        <v>2115</v>
      </c>
      <c r="B56" s="103" t="s">
        <v>1968</v>
      </c>
      <c r="C56" s="301">
        <v>45</v>
      </c>
      <c r="D56" s="92">
        <v>0</v>
      </c>
      <c r="E56" s="92">
        <v>0</v>
      </c>
      <c r="F56" s="123" t="str">
        <f t="shared" si="0"/>
        <v>-</v>
      </c>
    </row>
    <row r="57" spans="1:6" s="3" customFormat="1" x14ac:dyDescent="0.2">
      <c r="A57" s="130" t="s">
        <v>1969</v>
      </c>
      <c r="B57" s="103" t="s">
        <v>426</v>
      </c>
      <c r="C57" s="301">
        <v>46</v>
      </c>
      <c r="D57" s="95">
        <f>SUM(D58:D60)</f>
        <v>0</v>
      </c>
      <c r="E57" s="95">
        <f>SUM(E58:E60)</f>
        <v>0</v>
      </c>
      <c r="F57" s="123" t="str">
        <f t="shared" si="0"/>
        <v>-</v>
      </c>
    </row>
    <row r="58" spans="1:6" s="3" customFormat="1" x14ac:dyDescent="0.2">
      <c r="A58" s="130" t="s">
        <v>1970</v>
      </c>
      <c r="B58" s="103" t="s">
        <v>2363</v>
      </c>
      <c r="C58" s="301">
        <v>47</v>
      </c>
      <c r="D58" s="92">
        <v>0</v>
      </c>
      <c r="E58" s="92">
        <v>0</v>
      </c>
      <c r="F58" s="123" t="str">
        <f t="shared" si="0"/>
        <v>-</v>
      </c>
    </row>
    <row r="59" spans="1:6" s="3" customFormat="1" x14ac:dyDescent="0.2">
      <c r="A59" s="130" t="s">
        <v>2364</v>
      </c>
      <c r="B59" s="103" t="s">
        <v>2365</v>
      </c>
      <c r="C59" s="301">
        <v>48</v>
      </c>
      <c r="D59" s="92">
        <v>0</v>
      </c>
      <c r="E59" s="92">
        <v>0</v>
      </c>
      <c r="F59" s="123" t="str">
        <f t="shared" si="0"/>
        <v>-</v>
      </c>
    </row>
    <row r="60" spans="1:6" s="3" customFormat="1" x14ac:dyDescent="0.2">
      <c r="A60" s="130" t="s">
        <v>1837</v>
      </c>
      <c r="B60" s="103" t="s">
        <v>1838</v>
      </c>
      <c r="C60" s="301">
        <v>49</v>
      </c>
      <c r="D60" s="92">
        <v>0</v>
      </c>
      <c r="E60" s="92">
        <v>0</v>
      </c>
      <c r="F60" s="123" t="str">
        <f t="shared" si="0"/>
        <v>-</v>
      </c>
    </row>
    <row r="61" spans="1:6" s="3" customFormat="1" x14ac:dyDescent="0.2">
      <c r="A61" s="130" t="s">
        <v>1839</v>
      </c>
      <c r="B61" s="103" t="s">
        <v>3649</v>
      </c>
      <c r="C61" s="301">
        <v>50</v>
      </c>
      <c r="D61" s="95">
        <f>SUM(D62:D66)</f>
        <v>0</v>
      </c>
      <c r="E61" s="95">
        <f>SUM(E62:E66)</f>
        <v>0</v>
      </c>
      <c r="F61" s="123" t="str">
        <f t="shared" si="0"/>
        <v>-</v>
      </c>
    </row>
    <row r="62" spans="1:6" s="3" customFormat="1" x14ac:dyDescent="0.2">
      <c r="A62" s="130" t="s">
        <v>1840</v>
      </c>
      <c r="B62" s="103" t="s">
        <v>1841</v>
      </c>
      <c r="C62" s="301">
        <v>51</v>
      </c>
      <c r="D62" s="92">
        <v>0</v>
      </c>
      <c r="E62" s="92">
        <v>0</v>
      </c>
      <c r="F62" s="123" t="str">
        <f t="shared" si="0"/>
        <v>-</v>
      </c>
    </row>
    <row r="63" spans="1:6" s="3" customFormat="1" x14ac:dyDescent="0.2">
      <c r="A63" s="130" t="s">
        <v>1842</v>
      </c>
      <c r="B63" s="103" t="s">
        <v>357</v>
      </c>
      <c r="C63" s="301">
        <v>52</v>
      </c>
      <c r="D63" s="92">
        <v>0</v>
      </c>
      <c r="E63" s="92">
        <v>0</v>
      </c>
      <c r="F63" s="123" t="str">
        <f t="shared" si="0"/>
        <v>-</v>
      </c>
    </row>
    <row r="64" spans="1:6" s="3" customFormat="1" x14ac:dyDescent="0.2">
      <c r="A64" s="130" t="s">
        <v>1843</v>
      </c>
      <c r="B64" s="103" t="s">
        <v>1844</v>
      </c>
      <c r="C64" s="301">
        <v>53</v>
      </c>
      <c r="D64" s="92">
        <v>0</v>
      </c>
      <c r="E64" s="92">
        <v>0</v>
      </c>
      <c r="F64" s="123" t="str">
        <f t="shared" si="0"/>
        <v>-</v>
      </c>
    </row>
    <row r="65" spans="1:6" s="3" customFormat="1" x14ac:dyDescent="0.2">
      <c r="A65" s="130" t="s">
        <v>1845</v>
      </c>
      <c r="B65" s="103" t="s">
        <v>1846</v>
      </c>
      <c r="C65" s="301">
        <v>54</v>
      </c>
      <c r="D65" s="92">
        <v>0</v>
      </c>
      <c r="E65" s="92">
        <v>0</v>
      </c>
      <c r="F65" s="123" t="str">
        <f t="shared" si="0"/>
        <v>-</v>
      </c>
    </row>
    <row r="66" spans="1:6" s="3" customFormat="1" x14ac:dyDescent="0.2">
      <c r="A66" s="130" t="s">
        <v>1847</v>
      </c>
      <c r="B66" s="103" t="s">
        <v>1848</v>
      </c>
      <c r="C66" s="301">
        <v>55</v>
      </c>
      <c r="D66" s="92">
        <v>0</v>
      </c>
      <c r="E66" s="92">
        <v>0</v>
      </c>
      <c r="F66" s="123" t="str">
        <f t="shared" si="0"/>
        <v>-</v>
      </c>
    </row>
    <row r="67" spans="1:6" s="3" customFormat="1" x14ac:dyDescent="0.2">
      <c r="A67" s="130" t="s">
        <v>1849</v>
      </c>
      <c r="B67" s="103" t="s">
        <v>1850</v>
      </c>
      <c r="C67" s="301">
        <v>56</v>
      </c>
      <c r="D67" s="92">
        <v>0</v>
      </c>
      <c r="E67" s="92">
        <v>0</v>
      </c>
      <c r="F67" s="123" t="str">
        <f t="shared" si="0"/>
        <v>-</v>
      </c>
    </row>
    <row r="68" spans="1:6" s="3" customFormat="1" x14ac:dyDescent="0.2">
      <c r="A68" s="130" t="s">
        <v>1851</v>
      </c>
      <c r="B68" s="103" t="s">
        <v>3648</v>
      </c>
      <c r="C68" s="301">
        <v>57</v>
      </c>
      <c r="D68" s="95">
        <f>SUM(D69:D72)</f>
        <v>0</v>
      </c>
      <c r="E68" s="95">
        <f>SUM(E69:E72)</f>
        <v>0</v>
      </c>
      <c r="F68" s="123" t="str">
        <f t="shared" si="0"/>
        <v>-</v>
      </c>
    </row>
    <row r="69" spans="1:6" s="3" customFormat="1" x14ac:dyDescent="0.2">
      <c r="A69" s="130" t="s">
        <v>1852</v>
      </c>
      <c r="B69" s="103" t="s">
        <v>1853</v>
      </c>
      <c r="C69" s="301">
        <v>58</v>
      </c>
      <c r="D69" s="92">
        <v>0</v>
      </c>
      <c r="E69" s="92">
        <v>0</v>
      </c>
      <c r="F69" s="123" t="str">
        <f t="shared" si="0"/>
        <v>-</v>
      </c>
    </row>
    <row r="70" spans="1:6" s="3" customFormat="1" x14ac:dyDescent="0.2">
      <c r="A70" s="130" t="s">
        <v>1854</v>
      </c>
      <c r="B70" s="103" t="s">
        <v>1855</v>
      </c>
      <c r="C70" s="301">
        <v>59</v>
      </c>
      <c r="D70" s="92">
        <v>0</v>
      </c>
      <c r="E70" s="92">
        <v>0</v>
      </c>
      <c r="F70" s="123" t="str">
        <f t="shared" si="0"/>
        <v>-</v>
      </c>
    </row>
    <row r="71" spans="1:6" s="3" customFormat="1" x14ac:dyDescent="0.2">
      <c r="A71" s="130" t="s">
        <v>1856</v>
      </c>
      <c r="B71" s="103" t="s">
        <v>1857</v>
      </c>
      <c r="C71" s="301">
        <v>60</v>
      </c>
      <c r="D71" s="92">
        <v>0</v>
      </c>
      <c r="E71" s="92">
        <v>0</v>
      </c>
      <c r="F71" s="123" t="str">
        <f t="shared" si="0"/>
        <v>-</v>
      </c>
    </row>
    <row r="72" spans="1:6" s="3" customFormat="1" x14ac:dyDescent="0.2">
      <c r="A72" s="130" t="s">
        <v>1858</v>
      </c>
      <c r="B72" s="103" t="s">
        <v>1859</v>
      </c>
      <c r="C72" s="301">
        <v>61</v>
      </c>
      <c r="D72" s="92">
        <v>0</v>
      </c>
      <c r="E72" s="92">
        <v>0</v>
      </c>
      <c r="F72" s="123" t="str">
        <f t="shared" si="0"/>
        <v>-</v>
      </c>
    </row>
    <row r="73" spans="1:6" s="3" customFormat="1" x14ac:dyDescent="0.2">
      <c r="A73" s="130" t="s">
        <v>1860</v>
      </c>
      <c r="B73" s="103" t="s">
        <v>1861</v>
      </c>
      <c r="C73" s="301">
        <v>62</v>
      </c>
      <c r="D73" s="95">
        <f>SUM(D74:D80)</f>
        <v>0</v>
      </c>
      <c r="E73" s="95">
        <f>SUM(E74:E80)</f>
        <v>0</v>
      </c>
      <c r="F73" s="123" t="str">
        <f t="shared" si="0"/>
        <v>-</v>
      </c>
    </row>
    <row r="74" spans="1:6" s="3" customFormat="1" x14ac:dyDescent="0.2">
      <c r="A74" s="130" t="s">
        <v>1862</v>
      </c>
      <c r="B74" s="103" t="s">
        <v>1179</v>
      </c>
      <c r="C74" s="301">
        <v>63</v>
      </c>
      <c r="D74" s="92">
        <v>0</v>
      </c>
      <c r="E74" s="92">
        <v>0</v>
      </c>
      <c r="F74" s="123" t="str">
        <f t="shared" si="0"/>
        <v>-</v>
      </c>
    </row>
    <row r="75" spans="1:6" s="3" customFormat="1" x14ac:dyDescent="0.2">
      <c r="A75" s="130" t="s">
        <v>1180</v>
      </c>
      <c r="B75" s="103" t="s">
        <v>1181</v>
      </c>
      <c r="C75" s="301">
        <v>64</v>
      </c>
      <c r="D75" s="92">
        <v>0</v>
      </c>
      <c r="E75" s="92">
        <v>0</v>
      </c>
      <c r="F75" s="123" t="str">
        <f t="shared" si="0"/>
        <v>-</v>
      </c>
    </row>
    <row r="76" spans="1:6" s="3" customFormat="1" x14ac:dyDescent="0.2">
      <c r="A76" s="130" t="s">
        <v>1182</v>
      </c>
      <c r="B76" s="103" t="s">
        <v>1183</v>
      </c>
      <c r="C76" s="301">
        <v>65</v>
      </c>
      <c r="D76" s="92">
        <v>0</v>
      </c>
      <c r="E76" s="92">
        <v>0</v>
      </c>
      <c r="F76" s="123" t="str">
        <f t="shared" si="0"/>
        <v>-</v>
      </c>
    </row>
    <row r="77" spans="1:6" s="3" customFormat="1" x14ac:dyDescent="0.2">
      <c r="A77" s="130" t="s">
        <v>1184</v>
      </c>
      <c r="B77" s="103" t="s">
        <v>1185</v>
      </c>
      <c r="C77" s="301">
        <v>66</v>
      </c>
      <c r="D77" s="92">
        <v>0</v>
      </c>
      <c r="E77" s="92">
        <v>0</v>
      </c>
      <c r="F77" s="123" t="str">
        <f t="shared" si="0"/>
        <v>-</v>
      </c>
    </row>
    <row r="78" spans="1:6" s="3" customFormat="1" x14ac:dyDescent="0.2">
      <c r="A78" s="130" t="s">
        <v>1186</v>
      </c>
      <c r="B78" s="103" t="s">
        <v>1187</v>
      </c>
      <c r="C78" s="301">
        <v>67</v>
      </c>
      <c r="D78" s="92">
        <v>0</v>
      </c>
      <c r="E78" s="92">
        <v>0</v>
      </c>
      <c r="F78" s="123" t="str">
        <f t="shared" ref="F78:F140" si="1">IF(D78&gt;0,IF(E78/D78&gt;=100,"&gt;&gt;100",E78/D78*100),"-")</f>
        <v>-</v>
      </c>
    </row>
    <row r="79" spans="1:6" s="3" customFormat="1" x14ac:dyDescent="0.2">
      <c r="A79" s="130" t="s">
        <v>1188</v>
      </c>
      <c r="B79" s="103" t="s">
        <v>567</v>
      </c>
      <c r="C79" s="301">
        <v>68</v>
      </c>
      <c r="D79" s="92">
        <v>0</v>
      </c>
      <c r="E79" s="92">
        <v>0</v>
      </c>
      <c r="F79" s="123" t="str">
        <f t="shared" si="1"/>
        <v>-</v>
      </c>
    </row>
    <row r="80" spans="1:6" s="3" customFormat="1" x14ac:dyDescent="0.2">
      <c r="A80" s="130" t="s">
        <v>568</v>
      </c>
      <c r="B80" s="103" t="s">
        <v>1115</v>
      </c>
      <c r="C80" s="301">
        <v>69</v>
      </c>
      <c r="D80" s="92">
        <v>0</v>
      </c>
      <c r="E80" s="92">
        <v>0</v>
      </c>
      <c r="F80" s="123" t="str">
        <f t="shared" si="1"/>
        <v>-</v>
      </c>
    </row>
    <row r="81" spans="1:6" s="3" customFormat="1" x14ac:dyDescent="0.2">
      <c r="A81" s="130" t="s">
        <v>1347</v>
      </c>
      <c r="B81" s="103" t="s">
        <v>1116</v>
      </c>
      <c r="C81" s="301">
        <v>70</v>
      </c>
      <c r="D81" s="92">
        <v>0</v>
      </c>
      <c r="E81" s="92">
        <v>0</v>
      </c>
      <c r="F81" s="123" t="str">
        <f t="shared" si="1"/>
        <v>-</v>
      </c>
    </row>
    <row r="82" spans="1:6" s="3" customFormat="1" x14ac:dyDescent="0.2">
      <c r="A82" s="130" t="s">
        <v>475</v>
      </c>
      <c r="B82" s="103" t="s">
        <v>3647</v>
      </c>
      <c r="C82" s="301">
        <v>71</v>
      </c>
      <c r="D82" s="95">
        <f>SUM(D83:D88)</f>
        <v>0</v>
      </c>
      <c r="E82" s="95">
        <f>SUM(E83:E88)</f>
        <v>0</v>
      </c>
      <c r="F82" s="123" t="str">
        <f t="shared" si="1"/>
        <v>-</v>
      </c>
    </row>
    <row r="83" spans="1:6" s="3" customFormat="1" x14ac:dyDescent="0.2">
      <c r="A83" s="130" t="s">
        <v>476</v>
      </c>
      <c r="B83" s="103" t="s">
        <v>1117</v>
      </c>
      <c r="C83" s="301">
        <v>72</v>
      </c>
      <c r="D83" s="92">
        <v>0</v>
      </c>
      <c r="E83" s="92">
        <v>0</v>
      </c>
      <c r="F83" s="123" t="str">
        <f t="shared" si="1"/>
        <v>-</v>
      </c>
    </row>
    <row r="84" spans="1:6" s="3" customFormat="1" x14ac:dyDescent="0.2">
      <c r="A84" s="130" t="s">
        <v>478</v>
      </c>
      <c r="B84" s="103" t="s">
        <v>1118</v>
      </c>
      <c r="C84" s="301">
        <v>73</v>
      </c>
      <c r="D84" s="92">
        <v>0</v>
      </c>
      <c r="E84" s="92">
        <v>0</v>
      </c>
      <c r="F84" s="123" t="str">
        <f t="shared" si="1"/>
        <v>-</v>
      </c>
    </row>
    <row r="85" spans="1:6" s="3" customFormat="1" x14ac:dyDescent="0.2">
      <c r="A85" s="130" t="s">
        <v>2109</v>
      </c>
      <c r="B85" s="103" t="s">
        <v>1119</v>
      </c>
      <c r="C85" s="301">
        <v>74</v>
      </c>
      <c r="D85" s="92">
        <v>0</v>
      </c>
      <c r="E85" s="92">
        <v>0</v>
      </c>
      <c r="F85" s="123" t="str">
        <f t="shared" si="1"/>
        <v>-</v>
      </c>
    </row>
    <row r="86" spans="1:6" s="3" customFormat="1" x14ac:dyDescent="0.2">
      <c r="A86" s="130" t="s">
        <v>1478</v>
      </c>
      <c r="B86" s="103" t="s">
        <v>1120</v>
      </c>
      <c r="C86" s="301">
        <v>75</v>
      </c>
      <c r="D86" s="92">
        <v>0</v>
      </c>
      <c r="E86" s="92">
        <v>0</v>
      </c>
      <c r="F86" s="123" t="str">
        <f t="shared" si="1"/>
        <v>-</v>
      </c>
    </row>
    <row r="87" spans="1:6" s="3" customFormat="1" x14ac:dyDescent="0.2">
      <c r="A87" s="130" t="s">
        <v>1480</v>
      </c>
      <c r="B87" s="103" t="s">
        <v>3219</v>
      </c>
      <c r="C87" s="301">
        <v>76</v>
      </c>
      <c r="D87" s="92">
        <v>0</v>
      </c>
      <c r="E87" s="92">
        <v>0</v>
      </c>
      <c r="F87" s="123" t="str">
        <f t="shared" si="1"/>
        <v>-</v>
      </c>
    </row>
    <row r="88" spans="1:6" s="3" customFormat="1" x14ac:dyDescent="0.2">
      <c r="A88" s="130" t="s">
        <v>4223</v>
      </c>
      <c r="B88" s="103" t="s">
        <v>3220</v>
      </c>
      <c r="C88" s="301">
        <v>77</v>
      </c>
      <c r="D88" s="92">
        <v>0</v>
      </c>
      <c r="E88" s="92">
        <v>0</v>
      </c>
      <c r="F88" s="123" t="str">
        <f t="shared" si="1"/>
        <v>-</v>
      </c>
    </row>
    <row r="89" spans="1:6" s="3" customFormat="1" x14ac:dyDescent="0.2">
      <c r="A89" s="130" t="s">
        <v>4224</v>
      </c>
      <c r="B89" s="103" t="s">
        <v>3646</v>
      </c>
      <c r="C89" s="301">
        <v>78</v>
      </c>
      <c r="D89" s="95">
        <f>SUM(D90:D95)</f>
        <v>0</v>
      </c>
      <c r="E89" s="95">
        <f>SUM(E90:E95)</f>
        <v>0</v>
      </c>
      <c r="F89" s="123" t="str">
        <f t="shared" si="1"/>
        <v>-</v>
      </c>
    </row>
    <row r="90" spans="1:6" s="3" customFormat="1" x14ac:dyDescent="0.2">
      <c r="A90" s="130" t="s">
        <v>4225</v>
      </c>
      <c r="B90" s="103" t="s">
        <v>3221</v>
      </c>
      <c r="C90" s="301">
        <v>79</v>
      </c>
      <c r="D90" s="92">
        <v>0</v>
      </c>
      <c r="E90" s="92">
        <v>0</v>
      </c>
      <c r="F90" s="123" t="str">
        <f t="shared" si="1"/>
        <v>-</v>
      </c>
    </row>
    <row r="91" spans="1:6" s="3" customFormat="1" x14ac:dyDescent="0.2">
      <c r="A91" s="130" t="s">
        <v>4227</v>
      </c>
      <c r="B91" s="103" t="s">
        <v>3222</v>
      </c>
      <c r="C91" s="301">
        <v>80</v>
      </c>
      <c r="D91" s="92">
        <v>0</v>
      </c>
      <c r="E91" s="92">
        <v>0</v>
      </c>
      <c r="F91" s="123" t="str">
        <f t="shared" si="1"/>
        <v>-</v>
      </c>
    </row>
    <row r="92" spans="1:6" s="3" customFormat="1" x14ac:dyDescent="0.2">
      <c r="A92" s="130" t="s">
        <v>4256</v>
      </c>
      <c r="B92" s="103" t="s">
        <v>4257</v>
      </c>
      <c r="C92" s="301">
        <v>81</v>
      </c>
      <c r="D92" s="92">
        <v>0</v>
      </c>
      <c r="E92" s="92">
        <v>0</v>
      </c>
      <c r="F92" s="123" t="str">
        <f t="shared" si="1"/>
        <v>-</v>
      </c>
    </row>
    <row r="93" spans="1:6" s="3" customFormat="1" x14ac:dyDescent="0.2">
      <c r="A93" s="130" t="s">
        <v>4229</v>
      </c>
      <c r="B93" s="103" t="s">
        <v>4258</v>
      </c>
      <c r="C93" s="301">
        <v>82</v>
      </c>
      <c r="D93" s="92">
        <v>0</v>
      </c>
      <c r="E93" s="92">
        <v>0</v>
      </c>
      <c r="F93" s="123" t="str">
        <f t="shared" si="1"/>
        <v>-</v>
      </c>
    </row>
    <row r="94" spans="1:6" s="3" customFormat="1" x14ac:dyDescent="0.2">
      <c r="A94" s="130" t="s">
        <v>4259</v>
      </c>
      <c r="B94" s="103" t="s">
        <v>4260</v>
      </c>
      <c r="C94" s="301">
        <v>83</v>
      </c>
      <c r="D94" s="92">
        <v>0</v>
      </c>
      <c r="E94" s="92">
        <v>0</v>
      </c>
      <c r="F94" s="123" t="str">
        <f t="shared" si="1"/>
        <v>-</v>
      </c>
    </row>
    <row r="95" spans="1:6" s="3" customFormat="1" x14ac:dyDescent="0.2">
      <c r="A95" s="130" t="s">
        <v>4261</v>
      </c>
      <c r="B95" s="103" t="s">
        <v>502</v>
      </c>
      <c r="C95" s="301">
        <v>84</v>
      </c>
      <c r="D95" s="92">
        <v>0</v>
      </c>
      <c r="E95" s="92">
        <v>0</v>
      </c>
      <c r="F95" s="123" t="str">
        <f t="shared" si="1"/>
        <v>-</v>
      </c>
    </row>
    <row r="96" spans="1:6" s="3" customFormat="1" x14ac:dyDescent="0.2">
      <c r="A96" s="130" t="s">
        <v>503</v>
      </c>
      <c r="B96" s="103" t="s">
        <v>3695</v>
      </c>
      <c r="C96" s="301">
        <v>85</v>
      </c>
      <c r="D96" s="95">
        <f>D97+D101+D106+D111+D112+D113</f>
        <v>0</v>
      </c>
      <c r="E96" s="95">
        <f>E97+E101+E106+E111+E112+E113</f>
        <v>0</v>
      </c>
      <c r="F96" s="123" t="str">
        <f t="shared" si="1"/>
        <v>-</v>
      </c>
    </row>
    <row r="97" spans="1:6" s="3" customFormat="1" x14ac:dyDescent="0.2">
      <c r="A97" s="130" t="s">
        <v>504</v>
      </c>
      <c r="B97" s="103" t="s">
        <v>3192</v>
      </c>
      <c r="C97" s="301">
        <v>86</v>
      </c>
      <c r="D97" s="95">
        <f>SUM(D98:D100)</f>
        <v>0</v>
      </c>
      <c r="E97" s="95">
        <f>SUM(E98:E100)</f>
        <v>0</v>
      </c>
      <c r="F97" s="123" t="str">
        <f t="shared" si="1"/>
        <v>-</v>
      </c>
    </row>
    <row r="98" spans="1:6" s="3" customFormat="1" x14ac:dyDescent="0.2">
      <c r="A98" s="130" t="s">
        <v>505</v>
      </c>
      <c r="B98" s="103" t="s">
        <v>4021</v>
      </c>
      <c r="C98" s="301">
        <v>87</v>
      </c>
      <c r="D98" s="92">
        <v>0</v>
      </c>
      <c r="E98" s="92">
        <v>0</v>
      </c>
      <c r="F98" s="123" t="str">
        <f t="shared" si="1"/>
        <v>-</v>
      </c>
    </row>
    <row r="99" spans="1:6" s="3" customFormat="1" x14ac:dyDescent="0.2">
      <c r="A99" s="130" t="s">
        <v>4022</v>
      </c>
      <c r="B99" s="103" t="s">
        <v>4023</v>
      </c>
      <c r="C99" s="301">
        <v>88</v>
      </c>
      <c r="D99" s="92">
        <v>0</v>
      </c>
      <c r="E99" s="92">
        <v>0</v>
      </c>
      <c r="F99" s="123" t="str">
        <f t="shared" si="1"/>
        <v>-</v>
      </c>
    </row>
    <row r="100" spans="1:6" s="3" customFormat="1" x14ac:dyDescent="0.2">
      <c r="A100" s="130" t="s">
        <v>4024</v>
      </c>
      <c r="B100" s="103" t="s">
        <v>4025</v>
      </c>
      <c r="C100" s="301">
        <v>89</v>
      </c>
      <c r="D100" s="92">
        <v>0</v>
      </c>
      <c r="E100" s="92">
        <v>0</v>
      </c>
      <c r="F100" s="123" t="str">
        <f t="shared" si="1"/>
        <v>-</v>
      </c>
    </row>
    <row r="101" spans="1:6" s="3" customFormat="1" x14ac:dyDescent="0.2">
      <c r="A101" s="130" t="s">
        <v>4026</v>
      </c>
      <c r="B101" s="103" t="s">
        <v>3193</v>
      </c>
      <c r="C101" s="301">
        <v>90</v>
      </c>
      <c r="D101" s="95">
        <f>SUM(D102:D105)</f>
        <v>0</v>
      </c>
      <c r="E101" s="95">
        <f>SUM(E102:E105)</f>
        <v>0</v>
      </c>
      <c r="F101" s="123" t="str">
        <f t="shared" si="1"/>
        <v>-</v>
      </c>
    </row>
    <row r="102" spans="1:6" s="3" customFormat="1" x14ac:dyDescent="0.2">
      <c r="A102" s="130" t="s">
        <v>4027</v>
      </c>
      <c r="B102" s="103" t="s">
        <v>4028</v>
      </c>
      <c r="C102" s="301">
        <v>91</v>
      </c>
      <c r="D102" s="92">
        <v>0</v>
      </c>
      <c r="E102" s="92">
        <v>0</v>
      </c>
      <c r="F102" s="123" t="str">
        <f t="shared" si="1"/>
        <v>-</v>
      </c>
    </row>
    <row r="103" spans="1:6" s="3" customFormat="1" x14ac:dyDescent="0.2">
      <c r="A103" s="130" t="s">
        <v>4029</v>
      </c>
      <c r="B103" s="103" t="s">
        <v>4030</v>
      </c>
      <c r="C103" s="301">
        <v>92</v>
      </c>
      <c r="D103" s="92">
        <v>0</v>
      </c>
      <c r="E103" s="92">
        <v>0</v>
      </c>
      <c r="F103" s="123" t="str">
        <f t="shared" si="1"/>
        <v>-</v>
      </c>
    </row>
    <row r="104" spans="1:6" s="3" customFormat="1" x14ac:dyDescent="0.2">
      <c r="A104" s="130" t="s">
        <v>4031</v>
      </c>
      <c r="B104" s="103" t="s">
        <v>4032</v>
      </c>
      <c r="C104" s="301">
        <v>93</v>
      </c>
      <c r="D104" s="92">
        <v>0</v>
      </c>
      <c r="E104" s="92">
        <v>0</v>
      </c>
      <c r="F104" s="123" t="str">
        <f t="shared" si="1"/>
        <v>-</v>
      </c>
    </row>
    <row r="105" spans="1:6" s="3" customFormat="1" x14ac:dyDescent="0.2">
      <c r="A105" s="130" t="s">
        <v>4033</v>
      </c>
      <c r="B105" s="103" t="s">
        <v>4034</v>
      </c>
      <c r="C105" s="301">
        <v>94</v>
      </c>
      <c r="D105" s="92">
        <v>0</v>
      </c>
      <c r="E105" s="92">
        <v>0</v>
      </c>
      <c r="F105" s="123" t="str">
        <f t="shared" si="1"/>
        <v>-</v>
      </c>
    </row>
    <row r="106" spans="1:6" s="3" customFormat="1" x14ac:dyDescent="0.2">
      <c r="A106" s="130" t="s">
        <v>4035</v>
      </c>
      <c r="B106" s="103" t="s">
        <v>3194</v>
      </c>
      <c r="C106" s="301">
        <v>95</v>
      </c>
      <c r="D106" s="95">
        <f>SUM(D107:D110)</f>
        <v>0</v>
      </c>
      <c r="E106" s="95">
        <f>SUM(E107:E110)</f>
        <v>0</v>
      </c>
      <c r="F106" s="123" t="str">
        <f t="shared" si="1"/>
        <v>-</v>
      </c>
    </row>
    <row r="107" spans="1:6" s="3" customFormat="1" x14ac:dyDescent="0.2">
      <c r="A107" s="130" t="s">
        <v>4036</v>
      </c>
      <c r="B107" s="103" t="s">
        <v>4037</v>
      </c>
      <c r="C107" s="301">
        <v>96</v>
      </c>
      <c r="D107" s="92">
        <v>0</v>
      </c>
      <c r="E107" s="92">
        <v>0</v>
      </c>
      <c r="F107" s="123" t="str">
        <f t="shared" si="1"/>
        <v>-</v>
      </c>
    </row>
    <row r="108" spans="1:6" s="3" customFormat="1" x14ac:dyDescent="0.2">
      <c r="A108" s="130" t="s">
        <v>4038</v>
      </c>
      <c r="B108" s="103" t="s">
        <v>4039</v>
      </c>
      <c r="C108" s="301">
        <v>97</v>
      </c>
      <c r="D108" s="92">
        <v>0</v>
      </c>
      <c r="E108" s="92">
        <v>0</v>
      </c>
      <c r="F108" s="123" t="str">
        <f t="shared" si="1"/>
        <v>-</v>
      </c>
    </row>
    <row r="109" spans="1:6" s="3" customFormat="1" x14ac:dyDescent="0.2">
      <c r="A109" s="130" t="s">
        <v>4040</v>
      </c>
      <c r="B109" s="103" t="s">
        <v>979</v>
      </c>
      <c r="C109" s="301">
        <v>98</v>
      </c>
      <c r="D109" s="92">
        <v>0</v>
      </c>
      <c r="E109" s="92">
        <v>0</v>
      </c>
      <c r="F109" s="123" t="str">
        <f t="shared" si="1"/>
        <v>-</v>
      </c>
    </row>
    <row r="110" spans="1:6" s="3" customFormat="1" x14ac:dyDescent="0.2">
      <c r="A110" s="130" t="s">
        <v>980</v>
      </c>
      <c r="B110" s="103" t="s">
        <v>981</v>
      </c>
      <c r="C110" s="301">
        <v>99</v>
      </c>
      <c r="D110" s="92">
        <v>0</v>
      </c>
      <c r="E110" s="92">
        <v>0</v>
      </c>
      <c r="F110" s="123" t="str">
        <f t="shared" si="1"/>
        <v>-</v>
      </c>
    </row>
    <row r="111" spans="1:6" s="3" customFormat="1" x14ac:dyDescent="0.2">
      <c r="A111" s="130" t="s">
        <v>241</v>
      </c>
      <c r="B111" s="103" t="s">
        <v>3809</v>
      </c>
      <c r="C111" s="301">
        <v>100</v>
      </c>
      <c r="D111" s="92">
        <v>0</v>
      </c>
      <c r="E111" s="92">
        <v>0</v>
      </c>
      <c r="F111" s="123" t="str">
        <f t="shared" si="1"/>
        <v>-</v>
      </c>
    </row>
    <row r="112" spans="1:6" s="3" customFormat="1" x14ac:dyDescent="0.2">
      <c r="A112" s="130" t="s">
        <v>3810</v>
      </c>
      <c r="B112" s="103" t="s">
        <v>3402</v>
      </c>
      <c r="C112" s="301">
        <v>101</v>
      </c>
      <c r="D112" s="92">
        <v>0</v>
      </c>
      <c r="E112" s="92">
        <v>0</v>
      </c>
      <c r="F112" s="123" t="str">
        <f t="shared" si="1"/>
        <v>-</v>
      </c>
    </row>
    <row r="113" spans="1:6" s="3" customFormat="1" x14ac:dyDescent="0.2">
      <c r="A113" s="130" t="s">
        <v>3403</v>
      </c>
      <c r="B113" s="103" t="s">
        <v>3404</v>
      </c>
      <c r="C113" s="301">
        <v>102</v>
      </c>
      <c r="D113" s="92">
        <v>0</v>
      </c>
      <c r="E113" s="92">
        <v>0</v>
      </c>
      <c r="F113" s="123" t="str">
        <f t="shared" si="1"/>
        <v>-</v>
      </c>
    </row>
    <row r="114" spans="1:6" s="3" customFormat="1" x14ac:dyDescent="0.2">
      <c r="A114" s="130" t="s">
        <v>3405</v>
      </c>
      <c r="B114" s="103" t="s">
        <v>3195</v>
      </c>
      <c r="C114" s="301">
        <v>103</v>
      </c>
      <c r="D114" s="95">
        <f>SUM(D115:D120)</f>
        <v>0</v>
      </c>
      <c r="E114" s="95">
        <f>SUM(E115:E120)</f>
        <v>0</v>
      </c>
      <c r="F114" s="123" t="str">
        <f t="shared" si="1"/>
        <v>-</v>
      </c>
    </row>
    <row r="115" spans="1:6" s="3" customFormat="1" x14ac:dyDescent="0.2">
      <c r="A115" s="130" t="s">
        <v>1563</v>
      </c>
      <c r="B115" s="103" t="s">
        <v>1564</v>
      </c>
      <c r="C115" s="301">
        <v>104</v>
      </c>
      <c r="D115" s="92">
        <v>0</v>
      </c>
      <c r="E115" s="92">
        <v>0</v>
      </c>
      <c r="F115" s="123" t="str">
        <f t="shared" si="1"/>
        <v>-</v>
      </c>
    </row>
    <row r="116" spans="1:6" s="3" customFormat="1" x14ac:dyDescent="0.2">
      <c r="A116" s="130" t="s">
        <v>1565</v>
      </c>
      <c r="B116" s="103" t="s">
        <v>1566</v>
      </c>
      <c r="C116" s="301">
        <v>105</v>
      </c>
      <c r="D116" s="92">
        <v>0</v>
      </c>
      <c r="E116" s="92">
        <v>0</v>
      </c>
      <c r="F116" s="123" t="str">
        <f t="shared" si="1"/>
        <v>-</v>
      </c>
    </row>
    <row r="117" spans="1:6" s="3" customFormat="1" x14ac:dyDescent="0.2">
      <c r="A117" s="130" t="s">
        <v>1567</v>
      </c>
      <c r="B117" s="103" t="s">
        <v>1568</v>
      </c>
      <c r="C117" s="301">
        <v>106</v>
      </c>
      <c r="D117" s="92">
        <v>0</v>
      </c>
      <c r="E117" s="92">
        <v>0</v>
      </c>
      <c r="F117" s="123" t="str">
        <f t="shared" si="1"/>
        <v>-</v>
      </c>
    </row>
    <row r="118" spans="1:6" s="3" customFormat="1" x14ac:dyDescent="0.2">
      <c r="A118" s="130" t="s">
        <v>1569</v>
      </c>
      <c r="B118" s="103" t="s">
        <v>2426</v>
      </c>
      <c r="C118" s="301">
        <v>107</v>
      </c>
      <c r="D118" s="92">
        <v>0</v>
      </c>
      <c r="E118" s="92">
        <v>0</v>
      </c>
      <c r="F118" s="123" t="str">
        <f t="shared" si="1"/>
        <v>-</v>
      </c>
    </row>
    <row r="119" spans="1:6" s="3" customFormat="1" x14ac:dyDescent="0.2">
      <c r="A119" s="130" t="s">
        <v>2427</v>
      </c>
      <c r="B119" s="103" t="s">
        <v>2428</v>
      </c>
      <c r="C119" s="301">
        <v>108</v>
      </c>
      <c r="D119" s="92">
        <v>0</v>
      </c>
      <c r="E119" s="92">
        <v>0</v>
      </c>
      <c r="F119" s="123" t="str">
        <f t="shared" si="1"/>
        <v>-</v>
      </c>
    </row>
    <row r="120" spans="1:6" s="3" customFormat="1" x14ac:dyDescent="0.2">
      <c r="A120" s="130" t="s">
        <v>2429</v>
      </c>
      <c r="B120" s="103" t="s">
        <v>2430</v>
      </c>
      <c r="C120" s="301">
        <v>109</v>
      </c>
      <c r="D120" s="92">
        <v>0</v>
      </c>
      <c r="E120" s="92">
        <v>0</v>
      </c>
      <c r="F120" s="123" t="str">
        <f t="shared" si="1"/>
        <v>-</v>
      </c>
    </row>
    <row r="121" spans="1:6" s="3" customFormat="1" x14ac:dyDescent="0.2">
      <c r="A121" s="130" t="s">
        <v>2431</v>
      </c>
      <c r="B121" s="103" t="s">
        <v>3696</v>
      </c>
      <c r="C121" s="301">
        <v>110</v>
      </c>
      <c r="D121" s="95">
        <f>D122+D125+D128+D129+SUM(D132:D135)</f>
        <v>0</v>
      </c>
      <c r="E121" s="95">
        <f>E122+E125+E128+E129+SUM(E132:E135)</f>
        <v>0</v>
      </c>
      <c r="F121" s="123" t="str">
        <f t="shared" si="1"/>
        <v>-</v>
      </c>
    </row>
    <row r="122" spans="1:6" s="3" customFormat="1" x14ac:dyDescent="0.2">
      <c r="A122" s="130" t="s">
        <v>2432</v>
      </c>
      <c r="B122" s="103" t="s">
        <v>3697</v>
      </c>
      <c r="C122" s="301">
        <v>111</v>
      </c>
      <c r="D122" s="95">
        <f>SUM(D123:D124)</f>
        <v>0</v>
      </c>
      <c r="E122" s="95">
        <f>SUM(E123:E124)</f>
        <v>0</v>
      </c>
      <c r="F122" s="123" t="str">
        <f t="shared" si="1"/>
        <v>-</v>
      </c>
    </row>
    <row r="123" spans="1:6" s="3" customFormat="1" x14ac:dyDescent="0.2">
      <c r="A123" s="130" t="s">
        <v>2433</v>
      </c>
      <c r="B123" s="103" t="s">
        <v>1716</v>
      </c>
      <c r="C123" s="301">
        <v>112</v>
      </c>
      <c r="D123" s="92">
        <v>0</v>
      </c>
      <c r="E123" s="92">
        <v>0</v>
      </c>
      <c r="F123" s="123" t="str">
        <f t="shared" si="1"/>
        <v>-</v>
      </c>
    </row>
    <row r="124" spans="1:6" s="3" customFormat="1" x14ac:dyDescent="0.2">
      <c r="A124" s="130" t="s">
        <v>2434</v>
      </c>
      <c r="B124" s="103" t="s">
        <v>1717</v>
      </c>
      <c r="C124" s="301">
        <v>113</v>
      </c>
      <c r="D124" s="92">
        <v>0</v>
      </c>
      <c r="E124" s="92">
        <v>0</v>
      </c>
      <c r="F124" s="123" t="str">
        <f t="shared" si="1"/>
        <v>-</v>
      </c>
    </row>
    <row r="125" spans="1:6" s="3" customFormat="1" x14ac:dyDescent="0.2">
      <c r="A125" s="130" t="s">
        <v>2435</v>
      </c>
      <c r="B125" s="103" t="s">
        <v>3698</v>
      </c>
      <c r="C125" s="301">
        <v>114</v>
      </c>
      <c r="D125" s="95">
        <f>SUM(D126:D127)</f>
        <v>0</v>
      </c>
      <c r="E125" s="95">
        <f>SUM(E126:E127)</f>
        <v>0</v>
      </c>
      <c r="F125" s="123" t="str">
        <f t="shared" si="1"/>
        <v>-</v>
      </c>
    </row>
    <row r="126" spans="1:6" s="3" customFormat="1" x14ac:dyDescent="0.2">
      <c r="A126" s="130" t="s">
        <v>2436</v>
      </c>
      <c r="B126" s="103" t="s">
        <v>2437</v>
      </c>
      <c r="C126" s="301">
        <v>115</v>
      </c>
      <c r="D126" s="92">
        <v>0</v>
      </c>
      <c r="E126" s="92">
        <v>0</v>
      </c>
      <c r="F126" s="123" t="str">
        <f t="shared" si="1"/>
        <v>-</v>
      </c>
    </row>
    <row r="127" spans="1:6" s="3" customFormat="1" x14ac:dyDescent="0.2">
      <c r="A127" s="130" t="s">
        <v>2438</v>
      </c>
      <c r="B127" s="103" t="s">
        <v>4041</v>
      </c>
      <c r="C127" s="301">
        <v>116</v>
      </c>
      <c r="D127" s="92">
        <v>0</v>
      </c>
      <c r="E127" s="92">
        <v>0</v>
      </c>
      <c r="F127" s="123" t="str">
        <f t="shared" si="1"/>
        <v>-</v>
      </c>
    </row>
    <row r="128" spans="1:6" s="3" customFormat="1" x14ac:dyDescent="0.2">
      <c r="A128" s="130" t="s">
        <v>4042</v>
      </c>
      <c r="B128" s="103" t="s">
        <v>4043</v>
      </c>
      <c r="C128" s="301">
        <v>117</v>
      </c>
      <c r="D128" s="92">
        <v>0</v>
      </c>
      <c r="E128" s="92">
        <v>0</v>
      </c>
      <c r="F128" s="123" t="str">
        <f t="shared" si="1"/>
        <v>-</v>
      </c>
    </row>
    <row r="129" spans="1:6" s="3" customFormat="1" x14ac:dyDescent="0.2">
      <c r="A129" s="130" t="s">
        <v>4044</v>
      </c>
      <c r="B129" s="103" t="s">
        <v>3699</v>
      </c>
      <c r="C129" s="301">
        <v>118</v>
      </c>
      <c r="D129" s="95">
        <f>SUM(D130:D131)</f>
        <v>0</v>
      </c>
      <c r="E129" s="95">
        <f>SUM(E130:E131)</f>
        <v>0</v>
      </c>
      <c r="F129" s="123" t="str">
        <f t="shared" si="1"/>
        <v>-</v>
      </c>
    </row>
    <row r="130" spans="1:6" s="3" customFormat="1" x14ac:dyDescent="0.2">
      <c r="A130" s="130" t="s">
        <v>4145</v>
      </c>
      <c r="B130" s="103" t="s">
        <v>2653</v>
      </c>
      <c r="C130" s="301">
        <v>119</v>
      </c>
      <c r="D130" s="92">
        <v>0</v>
      </c>
      <c r="E130" s="92">
        <v>0</v>
      </c>
      <c r="F130" s="123" t="str">
        <f t="shared" si="1"/>
        <v>-</v>
      </c>
    </row>
    <row r="131" spans="1:6" s="3" customFormat="1" x14ac:dyDescent="0.2">
      <c r="A131" s="130" t="s">
        <v>4105</v>
      </c>
      <c r="B131" s="103" t="s">
        <v>4106</v>
      </c>
      <c r="C131" s="301">
        <v>120</v>
      </c>
      <c r="D131" s="92">
        <v>0</v>
      </c>
      <c r="E131" s="92">
        <v>0</v>
      </c>
      <c r="F131" s="123" t="str">
        <f t="shared" si="1"/>
        <v>-</v>
      </c>
    </row>
    <row r="132" spans="1:6" s="3" customFormat="1" x14ac:dyDescent="0.2">
      <c r="A132" s="130" t="s">
        <v>4107</v>
      </c>
      <c r="B132" s="103" t="s">
        <v>4108</v>
      </c>
      <c r="C132" s="301">
        <v>121</v>
      </c>
      <c r="D132" s="92">
        <v>0</v>
      </c>
      <c r="E132" s="92">
        <v>0</v>
      </c>
      <c r="F132" s="123" t="str">
        <f t="shared" si="1"/>
        <v>-</v>
      </c>
    </row>
    <row r="133" spans="1:6" s="3" customFormat="1" x14ac:dyDescent="0.2">
      <c r="A133" s="130" t="s">
        <v>4109</v>
      </c>
      <c r="B133" s="103" t="s">
        <v>4110</v>
      </c>
      <c r="C133" s="301">
        <v>122</v>
      </c>
      <c r="D133" s="92">
        <v>0</v>
      </c>
      <c r="E133" s="92">
        <v>0</v>
      </c>
      <c r="F133" s="123" t="str">
        <f t="shared" si="1"/>
        <v>-</v>
      </c>
    </row>
    <row r="134" spans="1:6" s="3" customFormat="1" x14ac:dyDescent="0.2">
      <c r="A134" s="130" t="s">
        <v>4111</v>
      </c>
      <c r="B134" s="103" t="s">
        <v>4112</v>
      </c>
      <c r="C134" s="301">
        <v>123</v>
      </c>
      <c r="D134" s="92">
        <v>0</v>
      </c>
      <c r="E134" s="92">
        <v>0</v>
      </c>
      <c r="F134" s="123" t="str">
        <f t="shared" si="1"/>
        <v>-</v>
      </c>
    </row>
    <row r="135" spans="1:6" s="3" customFormat="1" x14ac:dyDescent="0.2">
      <c r="A135" s="130" t="s">
        <v>4113</v>
      </c>
      <c r="B135" s="103" t="s">
        <v>4114</v>
      </c>
      <c r="C135" s="301">
        <v>124</v>
      </c>
      <c r="D135" s="92">
        <v>0</v>
      </c>
      <c r="E135" s="92">
        <v>0</v>
      </c>
      <c r="F135" s="123" t="str">
        <f t="shared" si="1"/>
        <v>-</v>
      </c>
    </row>
    <row r="136" spans="1:6" s="3" customFormat="1" x14ac:dyDescent="0.2">
      <c r="A136" s="130" t="s">
        <v>4115</v>
      </c>
      <c r="B136" s="103" t="s">
        <v>393</v>
      </c>
      <c r="C136" s="301">
        <v>125</v>
      </c>
      <c r="D136" s="95">
        <f>D137+D140+SUM(D141:D147)</f>
        <v>3667443</v>
      </c>
      <c r="E136" s="95">
        <f>E137+E140+SUM(E141:E147)</f>
        <v>4403880</v>
      </c>
      <c r="F136" s="123">
        <f t="shared" si="1"/>
        <v>120.08039388751237</v>
      </c>
    </row>
    <row r="137" spans="1:6" s="3" customFormat="1" x14ac:dyDescent="0.2">
      <c r="A137" s="130" t="s">
        <v>4116</v>
      </c>
      <c r="B137" s="103" t="s">
        <v>4117</v>
      </c>
      <c r="C137" s="301">
        <v>126</v>
      </c>
      <c r="D137" s="95">
        <f>SUM(D138:D139)</f>
        <v>0</v>
      </c>
      <c r="E137" s="95">
        <f>SUM(E138:E139)</f>
        <v>0</v>
      </c>
      <c r="F137" s="123" t="str">
        <f t="shared" si="1"/>
        <v>-</v>
      </c>
    </row>
    <row r="138" spans="1:6" s="3" customFormat="1" x14ac:dyDescent="0.2">
      <c r="A138" s="130" t="s">
        <v>4118</v>
      </c>
      <c r="B138" s="103" t="s">
        <v>4119</v>
      </c>
      <c r="C138" s="301">
        <v>127</v>
      </c>
      <c r="D138" s="92">
        <v>0</v>
      </c>
      <c r="E138" s="92">
        <v>0</v>
      </c>
      <c r="F138" s="123" t="str">
        <f t="shared" si="1"/>
        <v>-</v>
      </c>
    </row>
    <row r="139" spans="1:6" s="3" customFormat="1" x14ac:dyDescent="0.2">
      <c r="A139" s="130" t="s">
        <v>4120</v>
      </c>
      <c r="B139" s="103" t="s">
        <v>4121</v>
      </c>
      <c r="C139" s="301">
        <v>128</v>
      </c>
      <c r="D139" s="92">
        <v>0</v>
      </c>
      <c r="E139" s="92">
        <v>0</v>
      </c>
      <c r="F139" s="123" t="str">
        <f t="shared" si="1"/>
        <v>-</v>
      </c>
    </row>
    <row r="140" spans="1:6" s="3" customFormat="1" x14ac:dyDescent="0.2">
      <c r="A140" s="130" t="s">
        <v>4122</v>
      </c>
      <c r="B140" s="103" t="s">
        <v>4123</v>
      </c>
      <c r="C140" s="301">
        <v>129</v>
      </c>
      <c r="D140" s="92">
        <v>0</v>
      </c>
      <c r="E140" s="92">
        <v>0</v>
      </c>
      <c r="F140" s="123" t="str">
        <f t="shared" si="1"/>
        <v>-</v>
      </c>
    </row>
    <row r="141" spans="1:6" s="3" customFormat="1" x14ac:dyDescent="0.2">
      <c r="A141" s="130" t="s">
        <v>4124</v>
      </c>
      <c r="B141" s="103" t="s">
        <v>358</v>
      </c>
      <c r="C141" s="301">
        <v>130</v>
      </c>
      <c r="D141" s="92">
        <v>0</v>
      </c>
      <c r="E141" s="92">
        <v>0</v>
      </c>
      <c r="F141" s="123" t="str">
        <f>IF(D141&gt;0,IF(E141/D141&gt;=100,"&gt;&gt;100",E141/D141*100),"-")</f>
        <v>-</v>
      </c>
    </row>
    <row r="142" spans="1:6" s="3" customFormat="1" x14ac:dyDescent="0.2">
      <c r="A142" s="130" t="s">
        <v>4125</v>
      </c>
      <c r="B142" s="103" t="s">
        <v>4126</v>
      </c>
      <c r="C142" s="301">
        <v>131</v>
      </c>
      <c r="D142" s="92">
        <v>3663211</v>
      </c>
      <c r="E142" s="92">
        <v>4334505</v>
      </c>
      <c r="F142" s="123">
        <f t="shared" ref="F142:F148" si="2">IF(D142&gt;0,IF(E142/D142&gt;=100,"&gt;&gt;100",E142/D142*100),"-")</f>
        <v>118.32528893367049</v>
      </c>
    </row>
    <row r="143" spans="1:6" s="3" customFormat="1" x14ac:dyDescent="0.2">
      <c r="A143" s="130" t="s">
        <v>4127</v>
      </c>
      <c r="B143" s="103" t="s">
        <v>4128</v>
      </c>
      <c r="C143" s="301">
        <v>132</v>
      </c>
      <c r="D143" s="92">
        <v>0</v>
      </c>
      <c r="E143" s="92">
        <v>0</v>
      </c>
      <c r="F143" s="123" t="str">
        <f t="shared" si="2"/>
        <v>-</v>
      </c>
    </row>
    <row r="144" spans="1:6" s="3" customFormat="1" x14ac:dyDescent="0.2">
      <c r="A144" s="130" t="s">
        <v>4129</v>
      </c>
      <c r="B144" s="103" t="s">
        <v>4130</v>
      </c>
      <c r="C144" s="301">
        <v>133</v>
      </c>
      <c r="D144" s="92">
        <v>0</v>
      </c>
      <c r="E144" s="92">
        <v>0</v>
      </c>
      <c r="F144" s="123" t="str">
        <f t="shared" si="2"/>
        <v>-</v>
      </c>
    </row>
    <row r="145" spans="1:7" s="3" customFormat="1" x14ac:dyDescent="0.2">
      <c r="A145" s="130" t="s">
        <v>4131</v>
      </c>
      <c r="B145" s="102" t="s">
        <v>4132</v>
      </c>
      <c r="C145" s="301">
        <v>134</v>
      </c>
      <c r="D145" s="92">
        <v>0</v>
      </c>
      <c r="E145" s="92">
        <v>69375</v>
      </c>
      <c r="F145" s="123" t="str">
        <f t="shared" si="2"/>
        <v>-</v>
      </c>
    </row>
    <row r="146" spans="1:7" s="3" customFormat="1" x14ac:dyDescent="0.2">
      <c r="A146" s="130" t="s">
        <v>4133</v>
      </c>
      <c r="B146" s="103" t="s">
        <v>1967</v>
      </c>
      <c r="C146" s="301">
        <v>135</v>
      </c>
      <c r="D146" s="92">
        <v>0</v>
      </c>
      <c r="E146" s="92">
        <v>0</v>
      </c>
      <c r="F146" s="123" t="str">
        <f t="shared" si="2"/>
        <v>-</v>
      </c>
    </row>
    <row r="147" spans="1:7" s="3" customFormat="1" x14ac:dyDescent="0.2">
      <c r="A147" s="130" t="s">
        <v>3189</v>
      </c>
      <c r="B147" s="103" t="s">
        <v>3887</v>
      </c>
      <c r="C147" s="301">
        <v>136</v>
      </c>
      <c r="D147" s="92">
        <v>4232</v>
      </c>
      <c r="E147" s="92">
        <v>0</v>
      </c>
      <c r="F147" s="123">
        <f t="shared" si="2"/>
        <v>0</v>
      </c>
    </row>
    <row r="148" spans="1:7" s="3" customFormat="1" x14ac:dyDescent="0.2">
      <c r="A148" s="309"/>
      <c r="B148" s="104" t="s">
        <v>3527</v>
      </c>
      <c r="C148" s="304">
        <v>137</v>
      </c>
      <c r="D148" s="105">
        <f>D12+D29+D35+D42+D82+D89+D96+D114+D121+D136</f>
        <v>3667443</v>
      </c>
      <c r="E148" s="105">
        <f>E12+E29+E35+E42+E82+E89+E96+E114+E121+E136</f>
        <v>4403880</v>
      </c>
      <c r="F148" s="124">
        <f t="shared" si="2"/>
        <v>120.08039388751237</v>
      </c>
    </row>
    <row r="149" spans="1:7" ht="15" customHeight="1" x14ac:dyDescent="0.2"/>
    <row r="150" spans="1:7" s="290" customFormat="1" ht="25.5" customHeight="1" x14ac:dyDescent="0.2">
      <c r="A150" s="289" t="s">
        <v>392</v>
      </c>
      <c r="B150" s="289"/>
      <c r="D150" s="432" t="s">
        <v>764</v>
      </c>
      <c r="E150" s="432"/>
      <c r="F150" s="289"/>
      <c r="G150" s="305"/>
    </row>
    <row r="151" spans="1:7" s="290" customFormat="1" ht="15" customHeight="1" x14ac:dyDescent="0.2">
      <c r="A151" s="289" t="str">
        <f>IF(RefStr!H25&lt;&gt;"", "Osoba za kontaktiranje: " &amp; RefStr!H25,"Osoba za kontaktiranje: _________________________________________")</f>
        <v>Osoba za kontaktiranje: GRABAR SANJA</v>
      </c>
      <c r="B151" s="289"/>
      <c r="D151" s="291"/>
      <c r="E151" s="291"/>
      <c r="F151" s="289"/>
      <c r="G151" s="305"/>
    </row>
    <row r="152" spans="1:7" s="290" customFormat="1" ht="15" customHeight="1" x14ac:dyDescent="0.2">
      <c r="A152" s="289" t="str">
        <f>IF(RefStr!H27="","Telefon za kontakt: _________________","Telefon za kontakt: " &amp; RefStr!H27)</f>
        <v>Telefon za kontakt: 222-106</v>
      </c>
      <c r="B152" s="289"/>
      <c r="E152" s="289"/>
      <c r="F152" s="289"/>
      <c r="G152" s="305"/>
    </row>
    <row r="153" spans="1:7" s="290" customFormat="1" ht="15" customHeight="1" x14ac:dyDescent="0.2">
      <c r="A153" s="289" t="str">
        <f>IF(RefStr!H33="","Odgovorna osoba: _____________________________","Odgovorna osoba: " &amp; RefStr!H33)</f>
        <v>Odgovorna osoba: BELOŠEVIĆ DAVORKA</v>
      </c>
      <c r="B153" s="289"/>
      <c r="C153" s="289"/>
      <c r="F153" s="289"/>
      <c r="G153" s="305"/>
    </row>
    <row r="154" spans="1:7" s="290" customFormat="1" ht="5.0999999999999996" customHeight="1" x14ac:dyDescent="0.2">
      <c r="A154" s="289"/>
      <c r="B154" s="289"/>
      <c r="C154" s="289"/>
      <c r="E154" s="289"/>
      <c r="F154" s="289"/>
      <c r="G154" s="305"/>
    </row>
  </sheetData>
  <sheetProtection password="C79A" sheet="1" objects="1" scenarios="1"/>
  <mergeCells count="12">
    <mergeCell ref="D150:E150"/>
    <mergeCell ref="B7:F7"/>
    <mergeCell ref="E2:F2"/>
    <mergeCell ref="A2:D2"/>
    <mergeCell ref="A1:B1"/>
    <mergeCell ref="C1:F1"/>
    <mergeCell ref="B6:F6"/>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x14ac:dyDescent="0.25">
      <c r="A1" s="424" t="s">
        <v>3644</v>
      </c>
      <c r="B1" s="425"/>
      <c r="C1" s="459" t="s">
        <v>1611</v>
      </c>
      <c r="D1" s="459"/>
      <c r="E1" s="459"/>
    </row>
    <row r="2" spans="1:6" s="281" customFormat="1" ht="48" customHeight="1" thickBot="1" x14ac:dyDescent="0.25">
      <c r="A2" s="456" t="s">
        <v>3761</v>
      </c>
      <c r="B2" s="457"/>
      <c r="C2" s="431"/>
      <c r="D2" s="454" t="s">
        <v>1585</v>
      </c>
      <c r="E2" s="455"/>
    </row>
    <row r="3" spans="1:6" ht="30" customHeight="1" x14ac:dyDescent="0.2">
      <c r="A3" s="458" t="str">
        <f>"za razdoblje "&amp;IF(RefStr!K10="","________________",TEXT(RefStr!K10,"d.mmmm yyyy.")&amp;" do "&amp;IF(RefStr!K12="","______________",TEXT(RefStr!K12,"d. mmmm yyyy.")))</f>
        <v>za razdoblje 1.siječanj 2019. do 31. prosinac 2019.</v>
      </c>
      <c r="B3" s="458"/>
      <c r="C3" s="458"/>
    </row>
    <row r="4" spans="1:6" ht="15" customHeight="1" x14ac:dyDescent="0.2">
      <c r="A4" s="36" t="s">
        <v>3515</v>
      </c>
      <c r="B4" s="417" t="str">
        <f>"RKP: "&amp;IF(RefStr!B6&lt;&gt;"",TEXT(INT(VALUE(RefStr!B6)),"00000"),"_____"&amp;",  "&amp;"MB: "&amp;IF(RefStr!B8&lt;&gt;"",TEXT(INT(VALUE(RefStr!B8)),"00000000"),"________")&amp;"  OIB: "&amp;IF(RefStr!K14&lt;&gt;"",RefStr!K14,"___________"))</f>
        <v>RKP: 07155</v>
      </c>
      <c r="C4" s="452"/>
      <c r="D4" s="419">
        <f>SUM(Skriveni!G1424:G1467)</f>
        <v>0</v>
      </c>
      <c r="E4" s="420"/>
    </row>
    <row r="5" spans="1:6" ht="15" customHeight="1" x14ac:dyDescent="0.2">
      <c r="B5" s="417" t="str">
        <f>"Naziv: "&amp;IF(RefStr!B10&lt;&gt;"",RefStr!B10,"_______________________________________")</f>
        <v xml:space="preserve">Naziv: DJEČJI DOM RUŽA PETROVIĆ </v>
      </c>
      <c r="C5" s="452"/>
      <c r="D5" s="421" t="s">
        <v>2057</v>
      </c>
      <c r="E5" s="421"/>
    </row>
    <row r="6" spans="1:6" ht="15" customHeight="1" x14ac:dyDescent="0.2">
      <c r="A6" s="24"/>
      <c r="B6" s="415" t="str">
        <f xml:space="preserve"> "Razina: " &amp; RefStr!B16 &amp; ", Razdjel: " &amp; TEXT(INT(VALUE(RefStr!B20)), "000")</f>
        <v>Razina: 11, Razdjel: 102</v>
      </c>
      <c r="C6" s="453"/>
      <c r="D6" s="453"/>
      <c r="E6" s="453"/>
      <c r="F6" s="283"/>
    </row>
    <row r="7" spans="1:6" ht="15" customHeight="1" x14ac:dyDescent="0.2">
      <c r="A7" s="24"/>
      <c r="B7" s="415" t="str">
        <f>"Djelatnost: " &amp; RefStr!B18 &amp; " " &amp; RefStr!C18</f>
        <v>Djelatnost: 8790 Ostale djelatnosti socijalne skrbi sa smještajem</v>
      </c>
      <c r="C7" s="453"/>
      <c r="D7" s="453"/>
      <c r="E7" s="453"/>
      <c r="F7" s="283"/>
    </row>
    <row r="8" spans="1:6" ht="12.95" customHeight="1" x14ac:dyDescent="0.2"/>
    <row r="9" spans="1:6" ht="12.95" customHeight="1" x14ac:dyDescent="0.2">
      <c r="A9" s="25"/>
      <c r="C9" s="292"/>
      <c r="D9" s="292"/>
    </row>
    <row r="10" spans="1:6" ht="38.25" customHeight="1" x14ac:dyDescent="0.2">
      <c r="A10" s="264" t="s">
        <v>38</v>
      </c>
      <c r="B10" s="259" t="s">
        <v>3766</v>
      </c>
      <c r="C10" s="259" t="s">
        <v>758</v>
      </c>
      <c r="D10" s="293" t="s">
        <v>1276</v>
      </c>
      <c r="E10" s="294" t="s">
        <v>1277</v>
      </c>
    </row>
    <row r="11" spans="1:6" ht="12" customHeight="1" x14ac:dyDescent="0.2">
      <c r="A11" s="265">
        <v>1</v>
      </c>
      <c r="B11" s="260">
        <v>2</v>
      </c>
      <c r="C11" s="260">
        <v>3</v>
      </c>
      <c r="D11" s="260">
        <v>4</v>
      </c>
      <c r="E11" s="295">
        <v>5</v>
      </c>
    </row>
    <row r="12" spans="1:6" s="3" customFormat="1" ht="14.1" customHeight="1" x14ac:dyDescent="0.2">
      <c r="A12" s="296" t="s">
        <v>1278</v>
      </c>
      <c r="B12" s="297" t="s">
        <v>2743</v>
      </c>
      <c r="C12" s="298">
        <v>1</v>
      </c>
      <c r="D12" s="94">
        <f>D13+D29</f>
        <v>0</v>
      </c>
      <c r="E12" s="131">
        <f>E13+E29</f>
        <v>0</v>
      </c>
    </row>
    <row r="13" spans="1:6" s="3" customFormat="1" ht="14.1" customHeight="1" x14ac:dyDescent="0.2">
      <c r="A13" s="299" t="s">
        <v>2744</v>
      </c>
      <c r="B13" s="300" t="s">
        <v>2745</v>
      </c>
      <c r="C13" s="301">
        <v>2</v>
      </c>
      <c r="D13" s="95">
        <f>D14+D21</f>
        <v>0</v>
      </c>
      <c r="E13" s="132">
        <f>E14+E21</f>
        <v>0</v>
      </c>
    </row>
    <row r="14" spans="1:6" s="3" customFormat="1" ht="14.1" customHeight="1" x14ac:dyDescent="0.2">
      <c r="A14" s="299" t="s">
        <v>832</v>
      </c>
      <c r="B14" s="300" t="s">
        <v>4170</v>
      </c>
      <c r="C14" s="301">
        <v>3</v>
      </c>
      <c r="D14" s="95">
        <f>SUM(D15:D20)</f>
        <v>0</v>
      </c>
      <c r="E14" s="132">
        <f>SUM(E15:E20)</f>
        <v>0</v>
      </c>
    </row>
    <row r="15" spans="1:6" s="3" customFormat="1" ht="14.1" customHeight="1" x14ac:dyDescent="0.2">
      <c r="A15" s="299" t="s">
        <v>832</v>
      </c>
      <c r="B15" s="300" t="s">
        <v>522</v>
      </c>
      <c r="C15" s="301">
        <v>4</v>
      </c>
      <c r="D15" s="92">
        <v>0</v>
      </c>
      <c r="E15" s="133">
        <v>0</v>
      </c>
    </row>
    <row r="16" spans="1:6" s="3" customFormat="1" ht="14.1" customHeight="1" x14ac:dyDescent="0.2">
      <c r="A16" s="299" t="s">
        <v>832</v>
      </c>
      <c r="B16" s="300" t="s">
        <v>79</v>
      </c>
      <c r="C16" s="301">
        <v>5</v>
      </c>
      <c r="D16" s="92">
        <v>0</v>
      </c>
      <c r="E16" s="133">
        <v>0</v>
      </c>
    </row>
    <row r="17" spans="1:5" s="3" customFormat="1" ht="14.1" customHeight="1" x14ac:dyDescent="0.2">
      <c r="A17" s="299" t="s">
        <v>832</v>
      </c>
      <c r="B17" s="300" t="s">
        <v>1342</v>
      </c>
      <c r="C17" s="301">
        <v>6</v>
      </c>
      <c r="D17" s="92">
        <v>0</v>
      </c>
      <c r="E17" s="133">
        <v>0</v>
      </c>
    </row>
    <row r="18" spans="1:5" s="3" customFormat="1" ht="14.1" customHeight="1" x14ac:dyDescent="0.2">
      <c r="A18" s="299" t="s">
        <v>832</v>
      </c>
      <c r="B18" s="300" t="s">
        <v>80</v>
      </c>
      <c r="C18" s="301">
        <v>7</v>
      </c>
      <c r="D18" s="92">
        <v>0</v>
      </c>
      <c r="E18" s="133">
        <v>0</v>
      </c>
    </row>
    <row r="19" spans="1:5" s="3" customFormat="1" ht="14.1" customHeight="1" x14ac:dyDescent="0.2">
      <c r="A19" s="299" t="s">
        <v>832</v>
      </c>
      <c r="B19" s="300" t="s">
        <v>3530</v>
      </c>
      <c r="C19" s="301">
        <v>8</v>
      </c>
      <c r="D19" s="92">
        <v>0</v>
      </c>
      <c r="E19" s="133">
        <v>0</v>
      </c>
    </row>
    <row r="20" spans="1:5" s="3" customFormat="1" ht="14.1" customHeight="1" x14ac:dyDescent="0.2">
      <c r="A20" s="299" t="s">
        <v>832</v>
      </c>
      <c r="B20" s="300" t="s">
        <v>81</v>
      </c>
      <c r="C20" s="301">
        <v>9</v>
      </c>
      <c r="D20" s="92">
        <v>0</v>
      </c>
      <c r="E20" s="133">
        <v>0</v>
      </c>
    </row>
    <row r="21" spans="1:5" s="3" customFormat="1" ht="14.1" customHeight="1" x14ac:dyDescent="0.2">
      <c r="A21" s="299" t="s">
        <v>832</v>
      </c>
      <c r="B21" s="300" t="s">
        <v>82</v>
      </c>
      <c r="C21" s="301">
        <v>10</v>
      </c>
      <c r="D21" s="95">
        <f>SUM(D22:D28)</f>
        <v>0</v>
      </c>
      <c r="E21" s="132">
        <f>SUM(E22:E28)</f>
        <v>0</v>
      </c>
    </row>
    <row r="22" spans="1:5" s="3" customFormat="1" ht="14.1" customHeight="1" x14ac:dyDescent="0.2">
      <c r="A22" s="299" t="s">
        <v>832</v>
      </c>
      <c r="B22" s="300" t="s">
        <v>3987</v>
      </c>
      <c r="C22" s="301">
        <v>11</v>
      </c>
      <c r="D22" s="92">
        <v>0</v>
      </c>
      <c r="E22" s="133">
        <v>0</v>
      </c>
    </row>
    <row r="23" spans="1:5" s="3" customFormat="1" ht="14.1" customHeight="1" x14ac:dyDescent="0.2">
      <c r="A23" s="299" t="s">
        <v>832</v>
      </c>
      <c r="B23" s="300" t="s">
        <v>115</v>
      </c>
      <c r="C23" s="301">
        <v>12</v>
      </c>
      <c r="D23" s="92">
        <v>0</v>
      </c>
      <c r="E23" s="133">
        <v>0</v>
      </c>
    </row>
    <row r="24" spans="1:5" s="3" customFormat="1" ht="14.1" customHeight="1" x14ac:dyDescent="0.2">
      <c r="A24" s="299" t="s">
        <v>832</v>
      </c>
      <c r="B24" s="300" t="s">
        <v>3531</v>
      </c>
      <c r="C24" s="301">
        <v>13</v>
      </c>
      <c r="D24" s="92">
        <v>0</v>
      </c>
      <c r="E24" s="133">
        <v>0</v>
      </c>
    </row>
    <row r="25" spans="1:5" s="3" customFormat="1" ht="14.1" customHeight="1" x14ac:dyDescent="0.2">
      <c r="A25" s="299" t="s">
        <v>832</v>
      </c>
      <c r="B25" s="300" t="s">
        <v>3988</v>
      </c>
      <c r="C25" s="301">
        <v>14</v>
      </c>
      <c r="D25" s="92">
        <v>0</v>
      </c>
      <c r="E25" s="133">
        <v>0</v>
      </c>
    </row>
    <row r="26" spans="1:5" s="3" customFormat="1" ht="14.1" customHeight="1" x14ac:dyDescent="0.2">
      <c r="A26" s="299" t="s">
        <v>832</v>
      </c>
      <c r="B26" s="300" t="s">
        <v>3989</v>
      </c>
      <c r="C26" s="301">
        <v>15</v>
      </c>
      <c r="D26" s="92">
        <v>0</v>
      </c>
      <c r="E26" s="133">
        <v>0</v>
      </c>
    </row>
    <row r="27" spans="1:5" s="3" customFormat="1" ht="14.1" customHeight="1" x14ac:dyDescent="0.2">
      <c r="A27" s="299" t="s">
        <v>832</v>
      </c>
      <c r="B27" s="300" t="s">
        <v>3990</v>
      </c>
      <c r="C27" s="301">
        <v>16</v>
      </c>
      <c r="D27" s="92">
        <v>0</v>
      </c>
      <c r="E27" s="133">
        <v>0</v>
      </c>
    </row>
    <row r="28" spans="1:5" s="3" customFormat="1" ht="14.1" customHeight="1" x14ac:dyDescent="0.2">
      <c r="A28" s="299" t="s">
        <v>832</v>
      </c>
      <c r="B28" s="300" t="s">
        <v>3242</v>
      </c>
      <c r="C28" s="301">
        <v>17</v>
      </c>
      <c r="D28" s="92">
        <v>0</v>
      </c>
      <c r="E28" s="133">
        <v>0</v>
      </c>
    </row>
    <row r="29" spans="1:5" s="3" customFormat="1" ht="14.1" customHeight="1" x14ac:dyDescent="0.2">
      <c r="A29" s="299" t="s">
        <v>3991</v>
      </c>
      <c r="B29" s="300" t="s">
        <v>2580</v>
      </c>
      <c r="C29" s="301">
        <v>18</v>
      </c>
      <c r="D29" s="95">
        <f>D30+D37</f>
        <v>0</v>
      </c>
      <c r="E29" s="132">
        <f>E30+E37</f>
        <v>0</v>
      </c>
    </row>
    <row r="30" spans="1:5" s="3" customFormat="1" ht="14.1" customHeight="1" x14ac:dyDescent="0.2">
      <c r="A30" s="299" t="s">
        <v>832</v>
      </c>
      <c r="B30" s="300" t="s">
        <v>2581</v>
      </c>
      <c r="C30" s="301">
        <v>19</v>
      </c>
      <c r="D30" s="95">
        <f>SUM(D31:D36)</f>
        <v>0</v>
      </c>
      <c r="E30" s="132">
        <f>SUM(E31:E36)</f>
        <v>0</v>
      </c>
    </row>
    <row r="31" spans="1:5" s="3" customFormat="1" ht="14.1" customHeight="1" x14ac:dyDescent="0.2">
      <c r="A31" s="299" t="s">
        <v>832</v>
      </c>
      <c r="B31" s="300" t="s">
        <v>522</v>
      </c>
      <c r="C31" s="301">
        <v>20</v>
      </c>
      <c r="D31" s="92">
        <v>0</v>
      </c>
      <c r="E31" s="133">
        <v>0</v>
      </c>
    </row>
    <row r="32" spans="1:5" s="3" customFormat="1" ht="14.1" customHeight="1" x14ac:dyDescent="0.2">
      <c r="A32" s="299" t="s">
        <v>832</v>
      </c>
      <c r="B32" s="300" t="s">
        <v>79</v>
      </c>
      <c r="C32" s="301">
        <v>21</v>
      </c>
      <c r="D32" s="92">
        <v>0</v>
      </c>
      <c r="E32" s="133">
        <v>0</v>
      </c>
    </row>
    <row r="33" spans="1:5" s="3" customFormat="1" ht="14.1" customHeight="1" x14ac:dyDescent="0.2">
      <c r="A33" s="299" t="s">
        <v>832</v>
      </c>
      <c r="B33" s="300" t="s">
        <v>1342</v>
      </c>
      <c r="C33" s="301">
        <v>22</v>
      </c>
      <c r="D33" s="92">
        <v>0</v>
      </c>
      <c r="E33" s="133">
        <v>0</v>
      </c>
    </row>
    <row r="34" spans="1:5" s="3" customFormat="1" ht="14.1" customHeight="1" x14ac:dyDescent="0.2">
      <c r="A34" s="299" t="s">
        <v>832</v>
      </c>
      <c r="B34" s="300" t="s">
        <v>80</v>
      </c>
      <c r="C34" s="301">
        <v>23</v>
      </c>
      <c r="D34" s="92">
        <v>0</v>
      </c>
      <c r="E34" s="133">
        <v>0</v>
      </c>
    </row>
    <row r="35" spans="1:5" s="3" customFormat="1" ht="14.1" customHeight="1" x14ac:dyDescent="0.2">
      <c r="A35" s="299" t="s">
        <v>832</v>
      </c>
      <c r="B35" s="300" t="s">
        <v>3530</v>
      </c>
      <c r="C35" s="301">
        <v>24</v>
      </c>
      <c r="D35" s="92">
        <v>0</v>
      </c>
      <c r="E35" s="133">
        <v>0</v>
      </c>
    </row>
    <row r="36" spans="1:5" s="3" customFormat="1" ht="14.1" customHeight="1" x14ac:dyDescent="0.2">
      <c r="A36" s="299" t="s">
        <v>832</v>
      </c>
      <c r="B36" s="300" t="s">
        <v>81</v>
      </c>
      <c r="C36" s="301">
        <v>25</v>
      </c>
      <c r="D36" s="92">
        <v>0</v>
      </c>
      <c r="E36" s="133">
        <v>0</v>
      </c>
    </row>
    <row r="37" spans="1:5" s="3" customFormat="1" ht="14.1" customHeight="1" x14ac:dyDescent="0.2">
      <c r="A37" s="299" t="s">
        <v>832</v>
      </c>
      <c r="B37" s="300" t="s">
        <v>2582</v>
      </c>
      <c r="C37" s="301">
        <v>26</v>
      </c>
      <c r="D37" s="95">
        <f>SUM(D38:D44)</f>
        <v>0</v>
      </c>
      <c r="E37" s="132">
        <f>SUM(E38:E44)</f>
        <v>0</v>
      </c>
    </row>
    <row r="38" spans="1:5" s="3" customFormat="1" ht="14.1" customHeight="1" x14ac:dyDescent="0.2">
      <c r="A38" s="299" t="s">
        <v>832</v>
      </c>
      <c r="B38" s="300" t="s">
        <v>3987</v>
      </c>
      <c r="C38" s="301">
        <v>27</v>
      </c>
      <c r="D38" s="92">
        <v>0</v>
      </c>
      <c r="E38" s="133">
        <v>0</v>
      </c>
    </row>
    <row r="39" spans="1:5" s="3" customFormat="1" ht="14.1" customHeight="1" x14ac:dyDescent="0.2">
      <c r="A39" s="299" t="s">
        <v>832</v>
      </c>
      <c r="B39" s="300" t="s">
        <v>115</v>
      </c>
      <c r="C39" s="301">
        <v>28</v>
      </c>
      <c r="D39" s="92">
        <v>0</v>
      </c>
      <c r="E39" s="133">
        <v>0</v>
      </c>
    </row>
    <row r="40" spans="1:5" s="3" customFormat="1" ht="14.1" customHeight="1" x14ac:dyDescent="0.2">
      <c r="A40" s="299" t="s">
        <v>832</v>
      </c>
      <c r="B40" s="300" t="s">
        <v>3531</v>
      </c>
      <c r="C40" s="301">
        <v>29</v>
      </c>
      <c r="D40" s="92">
        <v>0</v>
      </c>
      <c r="E40" s="133">
        <v>0</v>
      </c>
    </row>
    <row r="41" spans="1:5" s="3" customFormat="1" ht="14.1" customHeight="1" x14ac:dyDescent="0.2">
      <c r="A41" s="299" t="s">
        <v>832</v>
      </c>
      <c r="B41" s="300" t="s">
        <v>3988</v>
      </c>
      <c r="C41" s="301">
        <v>30</v>
      </c>
      <c r="D41" s="92">
        <v>0</v>
      </c>
      <c r="E41" s="133">
        <v>0</v>
      </c>
    </row>
    <row r="42" spans="1:5" s="3" customFormat="1" ht="14.1" customHeight="1" x14ac:dyDescent="0.2">
      <c r="A42" s="299" t="s">
        <v>832</v>
      </c>
      <c r="B42" s="300" t="s">
        <v>3989</v>
      </c>
      <c r="C42" s="301">
        <v>31</v>
      </c>
      <c r="D42" s="92">
        <v>0</v>
      </c>
      <c r="E42" s="133">
        <v>0</v>
      </c>
    </row>
    <row r="43" spans="1:5" s="3" customFormat="1" ht="14.1" customHeight="1" x14ac:dyDescent="0.2">
      <c r="A43" s="299" t="s">
        <v>832</v>
      </c>
      <c r="B43" s="300" t="s">
        <v>3990</v>
      </c>
      <c r="C43" s="301">
        <v>32</v>
      </c>
      <c r="D43" s="92">
        <v>0</v>
      </c>
      <c r="E43" s="133">
        <v>0</v>
      </c>
    </row>
    <row r="44" spans="1:5" s="3" customFormat="1" ht="14.1" customHeight="1" x14ac:dyDescent="0.2">
      <c r="A44" s="299" t="s">
        <v>832</v>
      </c>
      <c r="B44" s="300" t="s">
        <v>3242</v>
      </c>
      <c r="C44" s="301">
        <v>33</v>
      </c>
      <c r="D44" s="92">
        <v>0</v>
      </c>
      <c r="E44" s="133">
        <v>0</v>
      </c>
    </row>
    <row r="45" spans="1:5" s="3" customFormat="1" ht="14.1" customHeight="1" x14ac:dyDescent="0.2">
      <c r="A45" s="299" t="s">
        <v>2583</v>
      </c>
      <c r="B45" s="300" t="s">
        <v>2788</v>
      </c>
      <c r="C45" s="301">
        <v>34</v>
      </c>
      <c r="D45" s="95">
        <f>D46+D51</f>
        <v>0</v>
      </c>
      <c r="E45" s="132">
        <f>E46+E51</f>
        <v>0</v>
      </c>
    </row>
    <row r="46" spans="1:5" s="3" customFormat="1" ht="14.1" customHeight="1" x14ac:dyDescent="0.2">
      <c r="A46" s="299" t="s">
        <v>2789</v>
      </c>
      <c r="B46" s="300" t="s">
        <v>2790</v>
      </c>
      <c r="C46" s="301">
        <v>35</v>
      </c>
      <c r="D46" s="95">
        <f>SUM(D47:D50)</f>
        <v>0</v>
      </c>
      <c r="E46" s="132">
        <f>SUM(E47:E50)</f>
        <v>0</v>
      </c>
    </row>
    <row r="47" spans="1:5" s="3" customFormat="1" ht="14.1" customHeight="1" x14ac:dyDescent="0.2">
      <c r="A47" s="299" t="s">
        <v>832</v>
      </c>
      <c r="B47" s="300" t="s">
        <v>2300</v>
      </c>
      <c r="C47" s="301">
        <v>36</v>
      </c>
      <c r="D47" s="92">
        <v>0</v>
      </c>
      <c r="E47" s="133">
        <v>0</v>
      </c>
    </row>
    <row r="48" spans="1:5" s="3" customFormat="1" ht="14.1" customHeight="1" x14ac:dyDescent="0.2">
      <c r="A48" s="299" t="s">
        <v>832</v>
      </c>
      <c r="B48" s="300" t="s">
        <v>2547</v>
      </c>
      <c r="C48" s="301">
        <v>37</v>
      </c>
      <c r="D48" s="92">
        <v>0</v>
      </c>
      <c r="E48" s="133">
        <v>0</v>
      </c>
    </row>
    <row r="49" spans="1:7" s="3" customFormat="1" ht="14.1" customHeight="1" x14ac:dyDescent="0.2">
      <c r="A49" s="299" t="s">
        <v>832</v>
      </c>
      <c r="B49" s="300" t="s">
        <v>1416</v>
      </c>
      <c r="C49" s="301">
        <v>38</v>
      </c>
      <c r="D49" s="92">
        <v>0</v>
      </c>
      <c r="E49" s="133">
        <v>0</v>
      </c>
    </row>
    <row r="50" spans="1:7" s="3" customFormat="1" ht="14.1" customHeight="1" x14ac:dyDescent="0.2">
      <c r="A50" s="299" t="s">
        <v>832</v>
      </c>
      <c r="B50" s="300" t="s">
        <v>3532</v>
      </c>
      <c r="C50" s="301">
        <v>39</v>
      </c>
      <c r="D50" s="92">
        <v>0</v>
      </c>
      <c r="E50" s="133">
        <v>0</v>
      </c>
    </row>
    <row r="51" spans="1:7" s="3" customFormat="1" ht="14.1" customHeight="1" x14ac:dyDescent="0.2">
      <c r="A51" s="299" t="s">
        <v>1417</v>
      </c>
      <c r="B51" s="300" t="s">
        <v>3188</v>
      </c>
      <c r="C51" s="301">
        <v>40</v>
      </c>
      <c r="D51" s="95">
        <f>SUM(D52:D55)</f>
        <v>0</v>
      </c>
      <c r="E51" s="132">
        <f>SUM(E52:E55)</f>
        <v>0</v>
      </c>
    </row>
    <row r="52" spans="1:7" s="3" customFormat="1" ht="14.1" customHeight="1" x14ac:dyDescent="0.2">
      <c r="A52" s="299" t="s">
        <v>832</v>
      </c>
      <c r="B52" s="300" t="s">
        <v>2300</v>
      </c>
      <c r="C52" s="301">
        <v>41</v>
      </c>
      <c r="D52" s="92">
        <v>0</v>
      </c>
      <c r="E52" s="133">
        <v>0</v>
      </c>
    </row>
    <row r="53" spans="1:7" s="3" customFormat="1" ht="14.1" customHeight="1" x14ac:dyDescent="0.2">
      <c r="A53" s="299" t="s">
        <v>832</v>
      </c>
      <c r="B53" s="300" t="s">
        <v>2547</v>
      </c>
      <c r="C53" s="301">
        <v>42</v>
      </c>
      <c r="D53" s="92">
        <v>0</v>
      </c>
      <c r="E53" s="133">
        <v>0</v>
      </c>
    </row>
    <row r="54" spans="1:7" s="3" customFormat="1" ht="14.1" customHeight="1" x14ac:dyDescent="0.2">
      <c r="A54" s="299" t="s">
        <v>832</v>
      </c>
      <c r="B54" s="300" t="s">
        <v>1416</v>
      </c>
      <c r="C54" s="301">
        <v>43</v>
      </c>
      <c r="D54" s="92">
        <v>0</v>
      </c>
      <c r="E54" s="133">
        <v>0</v>
      </c>
    </row>
    <row r="55" spans="1:7" s="3" customFormat="1" ht="14.1" customHeight="1" x14ac:dyDescent="0.2">
      <c r="A55" s="302"/>
      <c r="B55" s="303" t="s">
        <v>3532</v>
      </c>
      <c r="C55" s="304">
        <v>44</v>
      </c>
      <c r="D55" s="93">
        <v>0</v>
      </c>
      <c r="E55" s="134">
        <v>0</v>
      </c>
    </row>
    <row r="56" spans="1:7" ht="6.75" customHeight="1" x14ac:dyDescent="0.2"/>
    <row r="57" spans="1:7" x14ac:dyDescent="0.2"/>
    <row r="58" spans="1:7" s="290" customFormat="1" ht="25.5" customHeight="1" x14ac:dyDescent="0.2">
      <c r="A58" s="289" t="s">
        <v>392</v>
      </c>
      <c r="B58" s="289"/>
      <c r="D58" s="432" t="s">
        <v>764</v>
      </c>
      <c r="E58" s="432"/>
      <c r="F58" s="289"/>
      <c r="G58" s="305"/>
    </row>
    <row r="59" spans="1:7" s="290" customFormat="1" ht="15" customHeight="1" x14ac:dyDescent="0.2">
      <c r="A59" s="289" t="str">
        <f>IF(RefStr!H25&lt;&gt;"", "Osoba za kontaktiranje: " &amp; RefStr!H25,"Osoba za kontaktiranje: _________________________________________")</f>
        <v>Osoba za kontaktiranje: GRABAR SANJA</v>
      </c>
      <c r="B59" s="289"/>
      <c r="D59" s="291"/>
      <c r="E59" s="291"/>
      <c r="F59" s="289"/>
      <c r="G59" s="305"/>
    </row>
    <row r="60" spans="1:7" s="290" customFormat="1" ht="15" customHeight="1" x14ac:dyDescent="0.2">
      <c r="A60" s="289" t="str">
        <f>IF(RefStr!H27="","Telefon za kontakt: _________________","Telefon za kontakt: " &amp; RefStr!H27)</f>
        <v>Telefon za kontakt: 222-106</v>
      </c>
      <c r="B60" s="289"/>
      <c r="F60" s="289"/>
      <c r="G60" s="305"/>
    </row>
    <row r="61" spans="1:7" s="290" customFormat="1" ht="15" customHeight="1" x14ac:dyDescent="0.2">
      <c r="A61" s="289" t="str">
        <f>IF(RefStr!H33="","Odgovorna osoba: _____________________________","Odgovorna osoba: " &amp; RefStr!H33)</f>
        <v>Odgovorna osoba: BELOŠEVIĆ DAVORKA</v>
      </c>
      <c r="B61" s="289"/>
      <c r="C61" s="289"/>
      <c r="D61" s="289"/>
      <c r="E61" s="289"/>
      <c r="F61" s="289"/>
      <c r="G61" s="305"/>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D5:E5"/>
    <mergeCell ref="B5:C5"/>
    <mergeCell ref="B6:E6"/>
    <mergeCell ref="B7:E7"/>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4" activePane="bottomLeft" state="frozen"/>
      <selection pane="bottomLeft" activeCell="A4" sqref="A4:C4"/>
    </sheetView>
  </sheetViews>
  <sheetFormatPr defaultColWidth="0" defaultRowHeight="11.25" zeroHeight="1" x14ac:dyDescent="0.2"/>
  <cols>
    <col min="1" max="1" width="4.42578125" style="229" customWidth="1"/>
    <col min="2" max="2" width="9.28515625" style="230" customWidth="1"/>
    <col min="3" max="3" width="94.7109375" style="231" customWidth="1"/>
    <col min="4" max="4" width="1.140625" style="232" customWidth="1"/>
    <col min="5" max="6" width="10.7109375" style="233" hidden="1" customWidth="1"/>
    <col min="7" max="7" width="10.7109375" style="234" hidden="1" customWidth="1"/>
    <col min="8" max="8" width="9.140625" style="234" hidden="1" customWidth="1"/>
    <col min="9" max="13" width="9.140625" style="233" hidden="1" customWidth="1"/>
    <col min="14" max="14" width="12.5703125" style="233" hidden="1" customWidth="1"/>
    <col min="15" max="15" width="10.42578125" style="233" hidden="1" customWidth="1"/>
    <col min="16" max="17" width="9.140625" style="233" hidden="1" customWidth="1"/>
    <col min="18" max="16384" width="9.140625" style="235" hidden="1"/>
  </cols>
  <sheetData>
    <row r="1" spans="1:21" hidden="1" x14ac:dyDescent="0.2">
      <c r="A1" s="229" t="s">
        <v>3958</v>
      </c>
      <c r="B1" s="230" t="s">
        <v>3959</v>
      </c>
      <c r="C1" s="231" t="s">
        <v>759</v>
      </c>
      <c r="E1" s="233" t="s">
        <v>690</v>
      </c>
    </row>
    <row r="2" spans="1:21" ht="15" customHeight="1" x14ac:dyDescent="0.2">
      <c r="A2" s="463" t="s">
        <v>3644</v>
      </c>
      <c r="B2" s="463"/>
      <c r="C2" s="463"/>
      <c r="D2" s="232" t="s">
        <v>3872</v>
      </c>
      <c r="E2" s="236" t="s">
        <v>214</v>
      </c>
      <c r="F2" s="236" t="s">
        <v>215</v>
      </c>
      <c r="G2" s="237" t="s">
        <v>1039</v>
      </c>
      <c r="H2" s="237" t="s">
        <v>1752</v>
      </c>
      <c r="I2" s="237" t="s">
        <v>1040</v>
      </c>
      <c r="J2" s="237" t="s">
        <v>3147</v>
      </c>
      <c r="K2" s="237" t="s">
        <v>1041</v>
      </c>
      <c r="L2" s="237" t="s">
        <v>1042</v>
      </c>
      <c r="M2" s="237" t="s">
        <v>1043</v>
      </c>
      <c r="N2" s="237" t="s">
        <v>1044</v>
      </c>
      <c r="O2" s="237" t="s">
        <v>1629</v>
      </c>
      <c r="P2" s="237" t="s">
        <v>3003</v>
      </c>
      <c r="Q2" s="237" t="s">
        <v>2271</v>
      </c>
    </row>
    <row r="3" spans="1:21" ht="29.25" customHeight="1" x14ac:dyDescent="0.2">
      <c r="A3" s="238" t="s">
        <v>3516</v>
      </c>
      <c r="B3" s="239" t="s">
        <v>760</v>
      </c>
      <c r="C3" s="240" t="s">
        <v>761</v>
      </c>
      <c r="E3" s="236">
        <f>E4+E18+E23+E262+E289+E293+E297</f>
        <v>0</v>
      </c>
      <c r="F3" s="236">
        <f>F4+F18+F23+F262+F289+F293+F297</f>
        <v>3</v>
      </c>
      <c r="G3" s="237">
        <f>IF(RefStr!F6&lt;&gt;"",INT(VALUE(MID(RefStr!F6,1,4))),0)</f>
        <v>2019</v>
      </c>
      <c r="H3" s="237">
        <f>IF(RefStr!F6&lt;&gt;"",INT(VALUE(MID(RefStr!F6,6,2))),0)</f>
        <v>12</v>
      </c>
      <c r="I3" s="237">
        <f>RefStr!B16</f>
        <v>11</v>
      </c>
      <c r="J3" s="241" t="str">
        <f>RefStr!B25</f>
        <v>DA</v>
      </c>
      <c r="K3" s="237" t="str">
        <f>RefStr!B29</f>
        <v>DA</v>
      </c>
      <c r="L3" s="237" t="str">
        <f>RefStr!B31</f>
        <v>DA</v>
      </c>
      <c r="M3" s="237" t="str">
        <f>RefStr!B27</f>
        <v>DA</v>
      </c>
      <c r="N3" s="237" t="str">
        <f>RefStr!B33</f>
        <v>DA</v>
      </c>
      <c r="O3" s="237">
        <f>RefStr!B6</f>
        <v>7155</v>
      </c>
      <c r="P3" s="237">
        <f>RefStr!B20</f>
        <v>102</v>
      </c>
      <c r="Q3" s="241" t="str">
        <f>RefStr!I8</f>
        <v>NE</v>
      </c>
    </row>
    <row r="4" spans="1:21" ht="20.100000000000001" customHeight="1" x14ac:dyDescent="0.2">
      <c r="A4" s="464" t="s">
        <v>2787</v>
      </c>
      <c r="B4" s="465"/>
      <c r="C4" s="466"/>
      <c r="E4" s="235">
        <f>SUM(E5:E17)</f>
        <v>0</v>
      </c>
      <c r="F4" s="235">
        <f>SUM(F5:F17)</f>
        <v>0</v>
      </c>
    </row>
    <row r="5" spans="1:21" ht="24.95" customHeight="1" x14ac:dyDescent="0.2">
      <c r="A5" s="166">
        <v>1</v>
      </c>
      <c r="B5" s="167" t="str">
        <f>IF(E5=1,"Pogreška",IF(F5=1,"Provjera","O.K."))</f>
        <v>O.K.</v>
      </c>
      <c r="C5" s="169" t="s">
        <v>216</v>
      </c>
      <c r="E5" s="235">
        <f>MAX(G5:L5)</f>
        <v>0</v>
      </c>
      <c r="F5" s="235">
        <v>0</v>
      </c>
      <c r="G5" s="234">
        <f>IF(AND(OR(I3=11,I3=12),P3=0),1,0)</f>
        <v>0</v>
      </c>
      <c r="H5" s="234">
        <f>IF(AND(I3&lt;&gt;11,I3&lt;&gt;12,P3&lt;&gt;0),1,0)</f>
        <v>0</v>
      </c>
    </row>
    <row r="6" spans="1:21" ht="24.95" customHeight="1" x14ac:dyDescent="0.2">
      <c r="A6" s="166">
        <f t="shared" ref="A6:A17" si="0">1+A5</f>
        <v>2</v>
      </c>
      <c r="B6" s="167" t="str">
        <f>IF(E6=1,"Pogreška",IF(F6=1,"Provjera","O.K."))</f>
        <v>O.K.</v>
      </c>
      <c r="C6" s="170" t="s">
        <v>2367</v>
      </c>
      <c r="E6" s="235">
        <f>MAX(G6:L6)</f>
        <v>0</v>
      </c>
      <c r="F6" s="235">
        <v>0</v>
      </c>
      <c r="G6" s="234">
        <f>IF(AND(OR($H$3=3,$H$3=9),$I$3=23),1,0)</f>
        <v>0</v>
      </c>
      <c r="H6" s="234">
        <f>IF(AND(OR($H$3=3,$H$3=9),$I$3=12,OR(J3&lt;&gt;"NE",K3&lt;&gt;"NE",L3&lt;&gt;"NE",M3&lt;&gt;"NE",N3&lt;&gt;"DA")),1,0)</f>
        <v>0</v>
      </c>
      <c r="U6" s="236">
        <f>IF(LOOKUP(O3,U7:U295,U7:U295)=O3,1,0)</f>
        <v>0</v>
      </c>
    </row>
    <row r="7" spans="1:21" ht="64.5" customHeight="1" x14ac:dyDescent="0.2">
      <c r="A7" s="166">
        <f>1+A6</f>
        <v>3</v>
      </c>
      <c r="B7" s="167" t="str">
        <f>IF(E7=1,"Pogreška",IF(F7=1,"Provjera","O.K."))</f>
        <v>O.K.</v>
      </c>
      <c r="C7" s="171" t="s">
        <v>665</v>
      </c>
      <c r="E7" s="235">
        <f>MAX(G7:K7)</f>
        <v>0</v>
      </c>
      <c r="F7" s="235">
        <f>MAX(L7:Q7)</f>
        <v>0</v>
      </c>
      <c r="G7" s="234">
        <f>IF(AND(Q3&lt;&gt;"NE",Q3&lt;&gt;"DA"),1,0)</f>
        <v>0</v>
      </c>
      <c r="H7" s="234">
        <f>IF(AND(Q3="DA",I3&lt;&gt;11,I3&lt;&gt;22),1,0)</f>
        <v>0</v>
      </c>
      <c r="I7" s="233">
        <f>IF(AND(Q3="DA",I3=22,OR(H3=3,H3=9)),1,0)</f>
        <v>0</v>
      </c>
      <c r="J7" s="233">
        <f>IF(AND(Q3="DA",U6=0),1,0)</f>
        <v>0</v>
      </c>
      <c r="L7" s="233">
        <f>IF(Q3="DA",1,0)</f>
        <v>0</v>
      </c>
      <c r="U7" s="235">
        <v>0</v>
      </c>
    </row>
    <row r="8" spans="1:21" ht="45" customHeight="1" x14ac:dyDescent="0.2">
      <c r="A8" s="166">
        <f t="shared" si="0"/>
        <v>4</v>
      </c>
      <c r="B8" s="167" t="str">
        <f>IF(E8=1,"Pogreška",IF(F8=1,"Provjera","O.K."))</f>
        <v>O.K.</v>
      </c>
      <c r="C8" s="172" t="s">
        <v>1836</v>
      </c>
      <c r="E8" s="235">
        <f>MAX(G8)</f>
        <v>0</v>
      </c>
      <c r="F8" s="233">
        <v>0</v>
      </c>
      <c r="G8" s="234">
        <f>IF(AND(Skriveni!L28&lt;&gt;0,OR(RefStr!B6=0,RefStr!B8=0,RefStr!F6="",LEN(RefStr!B10)&lt;3,RefStr!B12=0,LEN(RefStr!C12)&lt;2,LEN(RefStr!B14)&lt;5,LEN(RefStr!H29)&lt;5,RefStr!B16=0,RefStr!B18="",RefStr!B20="",RefStr!B22=0,RefStr!K10="",RefStr!K12="",LEN(RefStr!K14)&lt;6,LEN(RefStr!K14)&gt;11,LEN(RefStr!H33)&lt;5)),1,0)</f>
        <v>0</v>
      </c>
      <c r="I8" s="242" t="s">
        <v>854</v>
      </c>
      <c r="J8" s="242" t="s">
        <v>855</v>
      </c>
      <c r="K8" s="242" t="s">
        <v>856</v>
      </c>
      <c r="O8" s="235"/>
      <c r="P8" s="235"/>
      <c r="Q8" s="235"/>
      <c r="U8" s="235">
        <v>19</v>
      </c>
    </row>
    <row r="9" spans="1:21" ht="63.75" customHeight="1" x14ac:dyDescent="0.2">
      <c r="A9" s="166">
        <f t="shared" si="0"/>
        <v>5</v>
      </c>
      <c r="B9" s="167" t="str">
        <f t="shared" ref="B9:B72" si="1">IF(E9=1,"Pogreška",IF(F9=1,"Provjera","O.K."))</f>
        <v>O.K.</v>
      </c>
      <c r="C9" s="172" t="s">
        <v>651</v>
      </c>
      <c r="E9" s="235">
        <f>MAX(G9:K9)</f>
        <v>0</v>
      </c>
      <c r="F9" s="233">
        <v>0</v>
      </c>
      <c r="I9" s="243">
        <f>IF(AND($I$3=11,OR($H$3=3,$H$3=9),OR($J$3&lt;&gt;"DA",$K$3&lt;&gt;"NE",$L$3&lt;&gt;"NE",$M$3&lt;&gt;"NE",$N$3&lt;&gt;"DA")),1,0)</f>
        <v>0</v>
      </c>
      <c r="J9" s="243">
        <f>IF(AND($I$3=11,$H$3=6,OR($J$3&lt;&gt;"DA",$K$3&lt;&gt;"NE",$L$3&lt;&gt;"NE",$M$3&lt;&gt;"NE",$N$3&lt;&gt;"DA")),1,0)</f>
        <v>0</v>
      </c>
      <c r="K9" s="236">
        <f>IF(AND($I$3=11,$H$3=12,OR($J$3&lt;&gt;"DA",$K$3&lt;&gt;"DA",$L$3&lt;&gt;"DA",$M$3&lt;&gt;"DA",$N$3&lt;&gt;"DA")),1,0)</f>
        <v>0</v>
      </c>
      <c r="O9" s="235"/>
      <c r="P9" s="235"/>
      <c r="Q9" s="235"/>
      <c r="U9" s="235">
        <v>35</v>
      </c>
    </row>
    <row r="10" spans="1:21" ht="73.5" customHeight="1" x14ac:dyDescent="0.2">
      <c r="A10" s="166">
        <f t="shared" si="0"/>
        <v>6</v>
      </c>
      <c r="B10" s="167" t="str">
        <f t="shared" si="1"/>
        <v>O.K.</v>
      </c>
      <c r="C10" s="172" t="s">
        <v>1451</v>
      </c>
      <c r="E10" s="235">
        <f>MAX(G10:K10)</f>
        <v>0</v>
      </c>
      <c r="F10" s="233">
        <v>0</v>
      </c>
      <c r="I10" s="243">
        <f>IF(AND($I$3=12,OR($H$3=3,$H$3=9),OR($J$3&lt;&gt;"NE",$K$3&lt;&gt;"NE",$L$3&lt;&gt;"NE",$M$3&lt;&gt;"NE",$N$3&lt;&gt;"DA")),1,0)</f>
        <v>0</v>
      </c>
      <c r="J10" s="243">
        <f>IF(AND($I$3=12,$H$3=6,OR($J$3&lt;&gt;"DA",$K$3&lt;&gt;"NE",$L$3&lt;&gt;"NE",$M$3&lt;&gt;"NE",$N$3&lt;&gt;"DA")),1,0)</f>
        <v>0</v>
      </c>
      <c r="K10" s="236">
        <f>IF(AND($I$3=12,$H$3=12,OR(J3&lt;&gt;"DA",K3&lt;&gt;"DA",L3&lt;&gt;"DA",M3&lt;&gt;"DA",N3&lt;&gt;"DA")),1,0)</f>
        <v>0</v>
      </c>
      <c r="O10" s="235"/>
      <c r="P10" s="235"/>
      <c r="Q10" s="235"/>
      <c r="U10" s="235">
        <v>174</v>
      </c>
    </row>
    <row r="11" spans="1:21" ht="65.25" customHeight="1" x14ac:dyDescent="0.2">
      <c r="A11" s="166">
        <f t="shared" si="0"/>
        <v>7</v>
      </c>
      <c r="B11" s="167" t="str">
        <f t="shared" si="1"/>
        <v>O.K.</v>
      </c>
      <c r="C11" s="172" t="s">
        <v>652</v>
      </c>
      <c r="E11" s="235">
        <f t="shared" ref="E11:E17" si="2">MAX(G11:K11)</f>
        <v>0</v>
      </c>
      <c r="F11" s="233">
        <v>0</v>
      </c>
      <c r="I11" s="236">
        <f>IF(AND($I$3=13,OR($H$3=3,$H$3=9),OR($J$3&lt;&gt;"DA",$K$3&lt;&gt;"NE",$L$3&lt;&gt;"NE",$M$3&lt;&gt;"NE",$N$3&lt;&gt;"NE")),1,0)</f>
        <v>0</v>
      </c>
      <c r="J11" s="236">
        <f>IF(AND($I$3=13,$H$3=6,OR($J$3&lt;&gt;"DA",$K$3&lt;&gt;"NE",$L$3&lt;&gt;"NE",$M$3&lt;&gt;"NE",$N$3&lt;&gt;"NE")),1,0)</f>
        <v>0</v>
      </c>
      <c r="K11" s="236">
        <f>IF(AND($I$3=13,$H$3=12,OR($J$3&lt;&gt;"DA",$K$3&lt;&gt;"DA",$L$3&lt;&gt;"DA",$M$3&lt;&gt;"DA",$N$3&lt;&gt;"NE")),1,0)</f>
        <v>0</v>
      </c>
      <c r="O11" s="235"/>
      <c r="P11" s="235"/>
      <c r="Q11" s="235"/>
      <c r="U11" s="235">
        <v>721</v>
      </c>
    </row>
    <row r="12" spans="1:21" ht="74.25" customHeight="1" x14ac:dyDescent="0.2">
      <c r="A12" s="166">
        <f t="shared" si="0"/>
        <v>8</v>
      </c>
      <c r="B12" s="167" t="str">
        <f t="shared" si="1"/>
        <v>O.K.</v>
      </c>
      <c r="C12" s="172" t="s">
        <v>2359</v>
      </c>
      <c r="E12" s="235">
        <f t="shared" si="2"/>
        <v>0</v>
      </c>
      <c r="F12" s="233">
        <v>0</v>
      </c>
      <c r="I12" s="236">
        <f>IF(AND($I$3=21,OR($H$3=3,$H$3=9),OR($J$3&lt;&gt;"DA",$K$3&lt;&gt;"NE",$L$3&lt;&gt;"NE",$M$3&lt;&gt;"NE",$N$3&lt;&gt;"NE")),1,0)</f>
        <v>0</v>
      </c>
      <c r="J12" s="236">
        <f>IF(AND($I$3=21,$H$3=6,OR($J$3&lt;&gt;"DA",$K$3&lt;&gt;"NE",$L$3&lt;&gt;"NE",$M$3&lt;&gt;"NE",$N$3&lt;&gt;"DA")),1,0)</f>
        <v>0</v>
      </c>
      <c r="K12" s="236">
        <f>IF(AND($I$3=21,$H$3=12,OR($J$3&lt;&gt;"DA",$K$3&lt;&gt;"DA",$L$3&lt;&gt;"DA",$M$3&lt;&gt;"DA",$N$3&lt;&gt;"DA")),1,0)</f>
        <v>0</v>
      </c>
      <c r="O12" s="235"/>
      <c r="P12" s="235"/>
      <c r="Q12" s="235"/>
      <c r="U12" s="235">
        <v>6031</v>
      </c>
    </row>
    <row r="13" spans="1:21" ht="62.25" customHeight="1" x14ac:dyDescent="0.2">
      <c r="A13" s="166">
        <f t="shared" si="0"/>
        <v>9</v>
      </c>
      <c r="B13" s="167" t="str">
        <f t="shared" si="1"/>
        <v>O.K.</v>
      </c>
      <c r="C13" s="172" t="s">
        <v>1452</v>
      </c>
      <c r="E13" s="235">
        <f t="shared" si="2"/>
        <v>0</v>
      </c>
      <c r="F13" s="233">
        <v>0</v>
      </c>
      <c r="I13" s="236">
        <f>IF(AND($I$3=22,OR($H$3=3,$H$3=9),OR($J$3&lt;&gt;"DA",$K$3&lt;&gt;"NE",$L$3&lt;&gt;"NE",$M$3&lt;&gt;"NE",$N$3&lt;&gt;"DA")),1,0)</f>
        <v>0</v>
      </c>
      <c r="J13" s="236">
        <f>IF(AND($I$3=22,$H$3=6,OR($J$3&lt;&gt;"DA",$K$3&lt;&gt;"NE",$L$3&lt;&gt;"NE",$M$3&lt;&gt;"NE",$N$3&lt;&gt;"DA")),1,0)</f>
        <v>0</v>
      </c>
      <c r="K13" s="236">
        <f>IF(AND($I$3=22,$H$3=12,OR($J$3&lt;&gt;"DA",$K$3&lt;&gt;"DA",$L$3&lt;&gt;"DA",$M$3&lt;&gt;"DA",$N$3&lt;&gt;"DA")),1,0)</f>
        <v>0</v>
      </c>
      <c r="O13" s="235"/>
      <c r="P13" s="235"/>
      <c r="Q13" s="235"/>
      <c r="U13" s="235">
        <v>6040</v>
      </c>
    </row>
    <row r="14" spans="1:21" ht="75.75" customHeight="1" x14ac:dyDescent="0.2">
      <c r="A14" s="166">
        <f t="shared" si="0"/>
        <v>10</v>
      </c>
      <c r="B14" s="167" t="str">
        <f t="shared" si="1"/>
        <v>O.K.</v>
      </c>
      <c r="C14" s="172" t="s">
        <v>967</v>
      </c>
      <c r="E14" s="235">
        <f t="shared" si="2"/>
        <v>0</v>
      </c>
      <c r="F14" s="233">
        <v>0</v>
      </c>
      <c r="I14" s="236">
        <f>IF(AND($I$3=23,OR($H$3=3,$H$3=9)),1,0)</f>
        <v>0</v>
      </c>
      <c r="J14" s="236">
        <f>IF(AND($I$3=23,$H$3=6,OR($J$3&lt;&gt;"DA",$K$3&lt;&gt;"NE",$L$3&lt;&gt;"NE",$M$3&lt;&gt;"NE",$N$3&lt;&gt;"DA")),1,0)</f>
        <v>0</v>
      </c>
      <c r="K14" s="236">
        <f>IF(AND($I$3=23,$H$3=12,OR($J$3&lt;&gt;"DA",$K$3&lt;&gt;"DA",$L$3&lt;&gt;"DA",$M$3&lt;&gt;"DA",$N$3&lt;&gt;"DA")),1,0)</f>
        <v>0</v>
      </c>
      <c r="O14" s="235"/>
      <c r="P14" s="235"/>
      <c r="Q14" s="235"/>
      <c r="U14" s="235">
        <v>6099</v>
      </c>
    </row>
    <row r="15" spans="1:21" ht="71.25" customHeight="1" x14ac:dyDescent="0.2">
      <c r="A15" s="166">
        <f t="shared" si="0"/>
        <v>11</v>
      </c>
      <c r="B15" s="167" t="str">
        <f t="shared" si="1"/>
        <v>O.K.</v>
      </c>
      <c r="C15" s="172" t="s">
        <v>945</v>
      </c>
      <c r="E15" s="235">
        <f t="shared" si="2"/>
        <v>0</v>
      </c>
      <c r="F15" s="233">
        <v>0</v>
      </c>
      <c r="I15" s="236">
        <f>IF(AND($I$3=31,OR($H$3=3,$H$3=9),OR($J$3&lt;&gt;"DA",$K$3&lt;&gt;"NE",$L$3&lt;&gt;"NE",$M$3&lt;&gt;"NE",$N$3&lt;&gt;"NE")),1,0)</f>
        <v>0</v>
      </c>
      <c r="J15" s="236">
        <f>IF(AND($I$3=31,$H$3=6,OR($J$3&lt;&gt;"DA",$K$3&lt;&gt;"NE",$L$3&lt;&gt;"NE",$M$3&lt;&gt;"NE",$N$3&lt;&gt;"DA")),1,0)</f>
        <v>0</v>
      </c>
      <c r="K15" s="236">
        <f>IF(AND($I$3=31,$H$3=12,OR($J$3&lt;&gt;"DA",$K$3&lt;&gt;"DA",$L$3&lt;&gt;"DA",$M$3&lt;&gt;"DA",$N$3&lt;&gt;"DA")),1,0)</f>
        <v>0</v>
      </c>
      <c r="M15" s="244"/>
      <c r="O15" s="235"/>
      <c r="P15" s="235"/>
      <c r="Q15" s="235"/>
      <c r="U15" s="235">
        <v>6138</v>
      </c>
    </row>
    <row r="16" spans="1:21" ht="66" customHeight="1" x14ac:dyDescent="0.2">
      <c r="A16" s="166">
        <f t="shared" si="0"/>
        <v>12</v>
      </c>
      <c r="B16" s="167" t="str">
        <f t="shared" si="1"/>
        <v>O.K.</v>
      </c>
      <c r="C16" s="172" t="s">
        <v>946</v>
      </c>
      <c r="E16" s="235">
        <f t="shared" si="2"/>
        <v>0</v>
      </c>
      <c r="F16" s="233">
        <v>0</v>
      </c>
      <c r="I16" s="236">
        <f>IF(AND($I$3=41,OR($H$3=3,$H$3=9),OR($J$3&lt;&gt;"DA",$K$3&lt;&gt;"NE",$L$3&lt;&gt;"NE",$M$3&lt;&gt;"NE",$N$3&lt;&gt;"DA")),1,0)</f>
        <v>0</v>
      </c>
      <c r="J16" s="236">
        <f>IF(AND($I$3=41,$H$3=6,OR($J$3&lt;&gt;"DA",$K$3&lt;&gt;"NE",$L$3&lt;&gt;"NE",$M$3&lt;&gt;"NE",$N$3&lt;&gt;"DA")),1,0)</f>
        <v>0</v>
      </c>
      <c r="K16" s="236">
        <f>IF(AND($I$3=41,$H$3=12,OR($J$3&lt;&gt;"DA",$K$3&lt;&gt;"DA",$L$3&lt;&gt;"DA",$M$3&lt;&gt;"DA",$N$3&lt;&gt;"DA")),1,0)</f>
        <v>0</v>
      </c>
      <c r="N16" s="235"/>
      <c r="O16" s="235"/>
      <c r="P16" s="235"/>
      <c r="Q16" s="235"/>
      <c r="U16" s="235">
        <v>20833</v>
      </c>
    </row>
    <row r="17" spans="1:21" ht="75" customHeight="1" x14ac:dyDescent="0.2">
      <c r="A17" s="166">
        <f t="shared" si="0"/>
        <v>13</v>
      </c>
      <c r="B17" s="167" t="str">
        <f t="shared" si="1"/>
        <v>O.K.</v>
      </c>
      <c r="C17" s="172" t="s">
        <v>947</v>
      </c>
      <c r="E17" s="235">
        <f t="shared" si="2"/>
        <v>0</v>
      </c>
      <c r="F17" s="233">
        <v>0</v>
      </c>
      <c r="I17" s="236">
        <f>IF(AND($I$3=42,OR($H$3=3,$H$3=9),OR($J$3&lt;&gt;"DA",$K$3&lt;&gt;"NE",$L$3&lt;&gt;"NE",$M$3&lt;&gt;"NE",$N$3&lt;&gt;"NE")),1,0)</f>
        <v>0</v>
      </c>
      <c r="J17" s="236">
        <f>IF(AND($I$3=42,$H$3=6,OR($J$3&lt;&gt;"DA",$K$3&lt;&gt;"NE",$L$3&lt;&gt;"NE",$M$3&lt;&gt;"NE",$N$3&lt;&gt;"DA")),1,0)</f>
        <v>0</v>
      </c>
      <c r="K17" s="236">
        <f>IF(AND($I$3=42,$H$3=12,OR($J$3&lt;&gt;"DA",$K$3&lt;&gt;"DA",$L$3&lt;&gt;"DA",$M$3&lt;&gt;"DA",$N$3&lt;&gt;"DA")),1,0)</f>
        <v>0</v>
      </c>
      <c r="O17" s="235"/>
      <c r="P17" s="235"/>
      <c r="Q17" s="235"/>
      <c r="U17" s="235">
        <v>21828</v>
      </c>
    </row>
    <row r="18" spans="1:21" ht="20.100000000000001" customHeight="1" x14ac:dyDescent="0.2">
      <c r="A18" s="460" t="s">
        <v>3919</v>
      </c>
      <c r="B18" s="461"/>
      <c r="C18" s="462"/>
      <c r="E18" s="235">
        <f>SUM(E19:E22)</f>
        <v>0</v>
      </c>
      <c r="F18" s="235">
        <f>SUM(F19:F22)</f>
        <v>0</v>
      </c>
      <c r="P18" s="235"/>
      <c r="Q18" s="235"/>
      <c r="U18" s="235">
        <v>23987</v>
      </c>
    </row>
    <row r="19" spans="1:21" ht="57" customHeight="1" x14ac:dyDescent="0.2">
      <c r="A19" s="166">
        <f>1+A17</f>
        <v>14</v>
      </c>
      <c r="B19" s="167" t="str">
        <f t="shared" si="1"/>
        <v>O.K.</v>
      </c>
      <c r="C19" s="171" t="s">
        <v>3369</v>
      </c>
      <c r="E19" s="235">
        <f>MAX(G19:K19)</f>
        <v>0</v>
      </c>
      <c r="F19" s="235">
        <f>MAX(L19:P19)</f>
        <v>0</v>
      </c>
      <c r="G19" s="237">
        <f>IF(AND(J3="DA",M3="DA",OR(I3=11,I3=21,I3=22, I3 =31,I3=41,I3=42), A1=1,ABS(Bil!D169-PRRAS!D650)&gt;1,Q19=1),1,0)</f>
        <v>0</v>
      </c>
      <c r="H19" s="237">
        <f>IF(AND(J3="DA",M3="DA",OR(I3=11,I3=21,I3=22, I3 =31,I3=41,I3=42), A1=1,ABS(Bil!E169-PRRAS!E650)&gt;1),1,0)</f>
        <v>0</v>
      </c>
      <c r="L19" s="236">
        <f>IF(AND(J3="DA",M3="DA",OR(I3=11,I3=21,I3=22, I3 =31,I3=41,I3=42), A1=1,ABS(Bil!D169-PRRAS!D650)&gt;1,Q19=1),1,0)</f>
        <v>0</v>
      </c>
      <c r="M19" s="236">
        <f>IF(AND(J3="DA",M3="DA",OR(I3=11,I3=21,I3=22, I3 =31,I3=41,I3=42), A1=1,ABS(Bil!E169-PRRAS!E650)&gt;1),1,0)</f>
        <v>0</v>
      </c>
      <c r="P19" s="235"/>
      <c r="Q19" s="236">
        <f>IF(MAX(PRRAS!D11:D981) &gt;0,1,0)</f>
        <v>1</v>
      </c>
      <c r="U19" s="235">
        <v>24027</v>
      </c>
    </row>
    <row r="20" spans="1:21" ht="42" customHeight="1" x14ac:dyDescent="0.2">
      <c r="A20" s="166">
        <f>1+A19</f>
        <v>15</v>
      </c>
      <c r="B20" s="167" t="str">
        <f t="shared" si="1"/>
        <v>O.K.</v>
      </c>
      <c r="C20" s="171" t="s">
        <v>588</v>
      </c>
      <c r="E20" s="235">
        <f>MAX(G20:K20)</f>
        <v>0</v>
      </c>
      <c r="F20" s="235">
        <f>MAX(L20:P20)</f>
        <v>0</v>
      </c>
      <c r="G20" s="237">
        <f>IF(AND(J3="DA",M3="DA",OR(I3=11,I3=21,I3=22, I3 =31,I3=41,I3=42), A1=1,ABS(Bil!D75-PRRAS!D655)&gt;1,Q19=1),1,0)</f>
        <v>0</v>
      </c>
      <c r="H20" s="237">
        <f>IF(AND(J3="DA",M3="DA",OR(I3=11,I3=21,I3=22, I3 =31,I3=41,I3=42), A1=1,ABS(Bil!E75-PRRAS!E655)&gt;1,Q19=1),1,0)</f>
        <v>0</v>
      </c>
      <c r="I20" s="245"/>
      <c r="L20" s="236">
        <f>IF(AND(J3="DA",M3="DA",OR(I3=12,I3=13,I3=23), A1=1,ABS(Bil!D75-PRRAS!D655)&gt;1,Q19=1),1,0)</f>
        <v>0</v>
      </c>
      <c r="M20" s="236">
        <f>IF(AND(J3="DA",M3="DA",OR(I3=12,I3=13,I3=23), A1=1,ABS(Bil!E75-PRRAS!E655)&gt;1,Q19=1),1,0)</f>
        <v>0</v>
      </c>
      <c r="U20" s="235">
        <v>24060</v>
      </c>
    </row>
    <row r="21" spans="1:21" ht="48.75" customHeight="1" x14ac:dyDescent="0.2">
      <c r="A21" s="166">
        <f>1+A20</f>
        <v>16</v>
      </c>
      <c r="B21" s="167" t="str">
        <f t="shared" si="1"/>
        <v>O.K.</v>
      </c>
      <c r="C21" s="171" t="s">
        <v>2272</v>
      </c>
      <c r="E21" s="235">
        <f>MAX(G21:L21)</f>
        <v>0</v>
      </c>
      <c r="F21" s="233">
        <v>0</v>
      </c>
      <c r="G21" s="246">
        <f>IF(AND($J$3="DA",$M$3="DA",MAX(PRRAS!D12:D972)&gt;0,Bil!D243&gt;=Bil!D247,OR(ABS(Bil!D243-Bil!D247-PRRAS!D648)&gt;1,PRRAS!D649&lt;&gt;0)),1,0)</f>
        <v>0</v>
      </c>
      <c r="H21" s="247">
        <f>IF(AND($J$3="DA",$M$3="DA",Bil!E243&gt;=Bil!E247,OR(ABS(Bil!E243-Bil!E247-PRRAS!E648)&gt;1,PRRAS!E649&lt;&gt;0)),1,0)</f>
        <v>0</v>
      </c>
      <c r="I21" s="248">
        <f>IF(AND($J$3="DA",$M$3="DA",MAX(PRRAS!D12:D972)&gt;0,Bil!D247&gt;=Bil!D243,OR(ABS(Bil!D247-Bil!D243-PRRAS!D649)&gt;1,PRRAS!D648&lt;&gt;0)),1,0)</f>
        <v>0</v>
      </c>
      <c r="J21" s="248">
        <f>IF(AND($J$3="DA",$M$3="DA",Bil!E247&gt;=Bil!E243,OR(ABS(Bil!E247-Bil!E243-PRRAS!E649)&gt;1,PRRAS!E648&lt;&gt;0)),1,0)</f>
        <v>0</v>
      </c>
      <c r="U21" s="235">
        <v>24094</v>
      </c>
    </row>
    <row r="22" spans="1:21" ht="43.5" customHeight="1" x14ac:dyDescent="0.2">
      <c r="A22" s="166">
        <f>1+A21</f>
        <v>17</v>
      </c>
      <c r="B22" s="167" t="str">
        <f t="shared" si="1"/>
        <v>O.K.</v>
      </c>
      <c r="C22" s="171" t="s">
        <v>4200</v>
      </c>
      <c r="E22" s="235">
        <f>MAX(G22:L22)</f>
        <v>0</v>
      </c>
      <c r="F22" s="233">
        <v>0</v>
      </c>
      <c r="G22" s="246">
        <f>IF(AND(H3=12,J3="DA",K3="DA",ABS(PRRAS!D416-PRRAS!D245-RasF!D148)&gt;1),1,0)</f>
        <v>0</v>
      </c>
      <c r="H22" s="249">
        <f>IF(AND(H3=12,J3="DA",K3="DA",ABS(PRRAS!E416-PRRAS!E245-RasF!E148)&gt;1),1,0)</f>
        <v>0</v>
      </c>
      <c r="M22" s="235"/>
      <c r="N22" s="235"/>
      <c r="O22" s="235"/>
      <c r="P22" s="235"/>
      <c r="Q22" s="235"/>
      <c r="U22" s="235">
        <v>25353</v>
      </c>
    </row>
    <row r="23" spans="1:21" ht="20.100000000000001" customHeight="1" x14ac:dyDescent="0.2">
      <c r="A23" s="460" t="s">
        <v>2274</v>
      </c>
      <c r="B23" s="461"/>
      <c r="C23" s="462"/>
      <c r="E23" s="235">
        <f>SUM(E24:E261)</f>
        <v>0</v>
      </c>
      <c r="F23" s="235">
        <f>SUM(F24:F261)</f>
        <v>3</v>
      </c>
      <c r="U23" s="235">
        <v>25860</v>
      </c>
    </row>
    <row r="24" spans="1:21" ht="30" customHeight="1" x14ac:dyDescent="0.2">
      <c r="A24" s="166">
        <f>1+A22</f>
        <v>18</v>
      </c>
      <c r="B24" s="167" t="str">
        <f t="shared" si="1"/>
        <v>O.K.</v>
      </c>
      <c r="C24" s="171" t="s">
        <v>4297</v>
      </c>
      <c r="D24" s="250"/>
      <c r="E24" s="235">
        <f>MAX(G24:L24)</f>
        <v>0</v>
      </c>
      <c r="F24" s="235">
        <v>0</v>
      </c>
      <c r="G24" s="234">
        <f>IF(OR(AND(PRRAS!D160=0,MAX(PRRAS!D656:D659)&gt;0),AND(PRRAS!E160=0,MAX(PRRAS!E656:E659)&gt;0)),1,0)</f>
        <v>0</v>
      </c>
      <c r="H24" s="234">
        <f>IF(OR(AND(PRRAS!D160&lt;&gt;0,MAX(PRRAS!D656:D659)=0),AND(PRRAS!E160&lt;&gt;0,MAX(PRRAS!E656:E659)=0)),1,0)</f>
        <v>0</v>
      </c>
      <c r="U24" s="235">
        <v>26049</v>
      </c>
    </row>
    <row r="25" spans="1:21" ht="15" customHeight="1" x14ac:dyDescent="0.2">
      <c r="A25" s="166">
        <f t="shared" ref="A25:A149" si="3">1+A24</f>
        <v>19</v>
      </c>
      <c r="B25" s="167" t="str">
        <f t="shared" si="1"/>
        <v>O.K.</v>
      </c>
      <c r="C25" s="173" t="s">
        <v>1467</v>
      </c>
      <c r="D25" s="250"/>
      <c r="E25" s="235">
        <f>MAX(G25:L25)</f>
        <v>0</v>
      </c>
      <c r="F25" s="235">
        <v>0</v>
      </c>
      <c r="G25" s="234">
        <f>IF(OR(AND(PRRAS!D656=0,PRRAS!D658&lt;&gt;0),AND(PRRAS!D656&lt;&gt;0,PRRAS!D658=0)),1,0)</f>
        <v>0</v>
      </c>
      <c r="U25" s="235">
        <v>26161</v>
      </c>
    </row>
    <row r="26" spans="1:21" ht="15" customHeight="1" x14ac:dyDescent="0.2">
      <c r="A26" s="166">
        <f t="shared" si="3"/>
        <v>20</v>
      </c>
      <c r="B26" s="167" t="str">
        <f t="shared" si="1"/>
        <v>O.K.</v>
      </c>
      <c r="C26" s="173" t="s">
        <v>4199</v>
      </c>
      <c r="D26" s="250"/>
      <c r="E26" s="235">
        <f>MAX(G26:L26)</f>
        <v>0</v>
      </c>
      <c r="F26" s="235">
        <v>0</v>
      </c>
      <c r="G26" s="234">
        <f>IF(OR(AND(PRRAS!D657=0,PRRAS!D659&lt;&gt;0),AND(PRRAS!D657&lt;&gt;0,PRRAS!D659=0)),1,0)</f>
        <v>0</v>
      </c>
      <c r="U26" s="235">
        <v>26196</v>
      </c>
    </row>
    <row r="27" spans="1:21" ht="15" customHeight="1" x14ac:dyDescent="0.2">
      <c r="A27" s="166">
        <f t="shared" si="3"/>
        <v>21</v>
      </c>
      <c r="B27" s="167" t="str">
        <f t="shared" si="1"/>
        <v>O.K.</v>
      </c>
      <c r="C27" s="173" t="s">
        <v>2273</v>
      </c>
      <c r="D27" s="250"/>
      <c r="E27" s="235">
        <f>MAX(G27:L27)</f>
        <v>0</v>
      </c>
      <c r="F27" s="235">
        <v>0</v>
      </c>
      <c r="G27" s="234">
        <f>IF(PRRAS!D661&gt;PRRAS!D30,1,0)</f>
        <v>0</v>
      </c>
      <c r="H27" s="234">
        <f>IF(PRRAS!E661&gt;PRRAS!E30,1,0)</f>
        <v>0</v>
      </c>
      <c r="U27" s="235">
        <v>26207</v>
      </c>
    </row>
    <row r="28" spans="1:21" ht="15" customHeight="1" x14ac:dyDescent="0.2">
      <c r="A28" s="166">
        <f t="shared" si="3"/>
        <v>22</v>
      </c>
      <c r="B28" s="167" t="str">
        <f t="shared" si="1"/>
        <v>O.K.</v>
      </c>
      <c r="C28" s="173" t="s">
        <v>3920</v>
      </c>
      <c r="D28" s="250"/>
      <c r="E28" s="235">
        <f>MAX(G28:L28)</f>
        <v>0</v>
      </c>
      <c r="F28" s="235">
        <v>0</v>
      </c>
      <c r="G28" s="234">
        <f>IF(PRRAS!D662+PRRAS!D663&gt;PRRAS!D39,1,0)</f>
        <v>0</v>
      </c>
      <c r="H28" s="234">
        <f>IF(PRRAS!E662+PRRAS!E663&gt;PRRAS!E39,1,0)</f>
        <v>0</v>
      </c>
      <c r="U28" s="235">
        <v>26215</v>
      </c>
    </row>
    <row r="29" spans="1:21" ht="15" customHeight="1" x14ac:dyDescent="0.2">
      <c r="A29" s="166">
        <f t="shared" si="3"/>
        <v>23</v>
      </c>
      <c r="B29" s="167" t="str">
        <f t="shared" si="1"/>
        <v>O.K.</v>
      </c>
      <c r="C29" s="173" t="s">
        <v>589</v>
      </c>
      <c r="D29" s="250"/>
      <c r="E29" s="235">
        <f t="shared" ref="E29:E97" si="4">MAX(G29:L29)</f>
        <v>0</v>
      </c>
      <c r="F29" s="233">
        <v>0</v>
      </c>
      <c r="G29" s="234">
        <f>IF(ABS(PRRAS!D66-SUM(PRRAS!D664:D667))&gt;1,1,0)</f>
        <v>0</v>
      </c>
      <c r="H29" s="234">
        <f>IF(ABS(PRRAS!E66-SUM(PRRAS!E664:E667))&gt;1,1,0)</f>
        <v>0</v>
      </c>
      <c r="U29" s="235">
        <v>26223</v>
      </c>
    </row>
    <row r="30" spans="1:21" ht="15" customHeight="1" x14ac:dyDescent="0.2">
      <c r="A30" s="166">
        <f t="shared" si="3"/>
        <v>24</v>
      </c>
      <c r="B30" s="167" t="str">
        <f t="shared" si="1"/>
        <v>O.K.</v>
      </c>
      <c r="C30" s="173" t="s">
        <v>590</v>
      </c>
      <c r="D30" s="250"/>
      <c r="E30" s="235">
        <f t="shared" si="4"/>
        <v>0</v>
      </c>
      <c r="F30" s="233">
        <v>0</v>
      </c>
      <c r="G30" s="234">
        <f>IF(ABS(PRRAS!D67-SUM(PRRAS!D668:'PRRAS'!D671))&gt;1,1,0)</f>
        <v>0</v>
      </c>
      <c r="H30" s="234">
        <f>IF(ABS(PRRAS!E67-SUM(PRRAS!E668:'PRRAS'!E671))&gt;1,1,0)</f>
        <v>0</v>
      </c>
      <c r="U30" s="235">
        <v>26240</v>
      </c>
    </row>
    <row r="31" spans="1:21" ht="15" customHeight="1" x14ac:dyDescent="0.2">
      <c r="A31" s="166">
        <f t="shared" si="3"/>
        <v>25</v>
      </c>
      <c r="B31" s="167" t="str">
        <f t="shared" si="1"/>
        <v>O.K.</v>
      </c>
      <c r="C31" s="173" t="s">
        <v>591</v>
      </c>
      <c r="D31" s="250"/>
      <c r="E31" s="235">
        <f t="shared" si="4"/>
        <v>0</v>
      </c>
      <c r="F31" s="233">
        <v>0</v>
      </c>
      <c r="G31" s="234">
        <f>IF(ABS(PRRAS!D69-SUM(PRRAS!D672:D674))&gt;1,1,0)</f>
        <v>0</v>
      </c>
      <c r="H31" s="234">
        <f>IF(ABS(PRRAS!E69-SUM(PRRAS!E672:E674))&gt;1,1,0)</f>
        <v>0</v>
      </c>
      <c r="U31" s="235">
        <v>26725</v>
      </c>
    </row>
    <row r="32" spans="1:21" ht="15" customHeight="1" x14ac:dyDescent="0.2">
      <c r="A32" s="166">
        <f t="shared" si="3"/>
        <v>26</v>
      </c>
      <c r="B32" s="167" t="str">
        <f t="shared" si="1"/>
        <v>O.K.</v>
      </c>
      <c r="C32" s="173" t="s">
        <v>592</v>
      </c>
      <c r="D32" s="250"/>
      <c r="E32" s="235">
        <f t="shared" si="4"/>
        <v>0</v>
      </c>
      <c r="F32" s="233">
        <v>0</v>
      </c>
      <c r="G32" s="234">
        <f>IF(ABS(PRRAS!D70-SUM(PRRAS!D675:D677))&gt;1,1,0)</f>
        <v>0</v>
      </c>
      <c r="H32" s="234">
        <f>IF(ABS(PRRAS!E70-SUM(PRRAS!E675:E677))&gt;1,1,0)</f>
        <v>0</v>
      </c>
      <c r="U32" s="235">
        <v>26733</v>
      </c>
    </row>
    <row r="33" spans="1:21" ht="15" customHeight="1" x14ac:dyDescent="0.2">
      <c r="A33" s="166">
        <f t="shared" si="3"/>
        <v>27</v>
      </c>
      <c r="B33" s="167" t="str">
        <f t="shared" si="1"/>
        <v>O.K.</v>
      </c>
      <c r="C33" s="173" t="s">
        <v>593</v>
      </c>
      <c r="D33" s="250"/>
      <c r="E33" s="235">
        <f>MAX(G33:L33)</f>
        <v>0</v>
      </c>
      <c r="F33" s="233">
        <v>0</v>
      </c>
      <c r="G33" s="234">
        <f>IF(ABS(PRRAS!D75-PRRAS!D678-PRRAS!D679)&gt;1,1,0)</f>
        <v>0</v>
      </c>
      <c r="H33" s="234">
        <f>IF(ABS(PRRAS!E75-PRRAS!E678-PRRAS!E679)&gt;1,1,0)</f>
        <v>0</v>
      </c>
      <c r="U33" s="235">
        <v>26969</v>
      </c>
    </row>
    <row r="34" spans="1:21" ht="15" customHeight="1" x14ac:dyDescent="0.2">
      <c r="A34" s="166">
        <f t="shared" si="3"/>
        <v>28</v>
      </c>
      <c r="B34" s="167" t="str">
        <f t="shared" si="1"/>
        <v>O.K.</v>
      </c>
      <c r="C34" s="173" t="s">
        <v>264</v>
      </c>
      <c r="D34" s="250"/>
      <c r="E34" s="235">
        <f>MAX(G34:L34)</f>
        <v>0</v>
      </c>
      <c r="F34" s="233">
        <v>0</v>
      </c>
      <c r="G34" s="234">
        <f>IF(ABS(PRRAS!D76-PRRAS!D680-PRRAS!D681)&gt;1,1,0)</f>
        <v>0</v>
      </c>
      <c r="H34" s="234">
        <f>IF(ABS(PRRAS!E76-PRRAS!E680-PRRAS!E681)&gt;1,1,0)</f>
        <v>0</v>
      </c>
      <c r="U34" s="235">
        <v>26977</v>
      </c>
    </row>
    <row r="35" spans="1:21" ht="15" customHeight="1" x14ac:dyDescent="0.2">
      <c r="A35" s="166">
        <f t="shared" si="3"/>
        <v>29</v>
      </c>
      <c r="B35" s="167" t="str">
        <f t="shared" si="1"/>
        <v>O.K.</v>
      </c>
      <c r="C35" s="173" t="s">
        <v>265</v>
      </c>
      <c r="D35" s="250"/>
      <c r="E35" s="235">
        <f>MAX(G35:L35)</f>
        <v>0</v>
      </c>
      <c r="F35" s="233">
        <v>0</v>
      </c>
      <c r="G35" s="234">
        <f>IF(ABS(PRRAS!D78-SUM(PRRAS!D682:D685))&gt;1,1,0)</f>
        <v>0</v>
      </c>
      <c r="H35" s="234">
        <f>IF(ABS(PRRAS!E78-SUM(PRRAS!E682:E685))&gt;1,1,0)</f>
        <v>0</v>
      </c>
      <c r="U35" s="235">
        <v>26985</v>
      </c>
    </row>
    <row r="36" spans="1:21" ht="15" customHeight="1" x14ac:dyDescent="0.2">
      <c r="A36" s="166">
        <f t="shared" si="3"/>
        <v>30</v>
      </c>
      <c r="B36" s="167" t="str">
        <f t="shared" si="1"/>
        <v>O.K.</v>
      </c>
      <c r="C36" s="173" t="s">
        <v>266</v>
      </c>
      <c r="D36" s="250"/>
      <c r="E36" s="235">
        <f>MAX(G36:L36)</f>
        <v>0</v>
      </c>
      <c r="F36" s="233">
        <v>0</v>
      </c>
      <c r="G36" s="234">
        <f>IF(ABS(PRRAS!D79-SUM(PRRAS!D686:D689))&gt;1,1,0)</f>
        <v>0</v>
      </c>
      <c r="H36" s="234">
        <f>IF(ABS(PRRAS!E79-SUM(PRRAS!E686:E689))&gt;1,1,0)</f>
        <v>0</v>
      </c>
      <c r="U36" s="235">
        <v>26993</v>
      </c>
    </row>
    <row r="37" spans="1:21" ht="15" customHeight="1" x14ac:dyDescent="0.2">
      <c r="A37" s="166">
        <f t="shared" si="3"/>
        <v>31</v>
      </c>
      <c r="B37" s="167" t="str">
        <f t="shared" si="1"/>
        <v>O.K.</v>
      </c>
      <c r="C37" s="173" t="s">
        <v>267</v>
      </c>
      <c r="D37" s="250"/>
      <c r="E37" s="235">
        <f t="shared" si="4"/>
        <v>0</v>
      </c>
      <c r="F37" s="233">
        <v>0</v>
      </c>
      <c r="G37" s="234">
        <f>IF(PRRAS!D690&gt;PRRAS!D93,1,0)</f>
        <v>0</v>
      </c>
      <c r="H37" s="234">
        <f>IF(PRRAS!E690&gt;PRRAS!E93,1,0)</f>
        <v>0</v>
      </c>
      <c r="U37" s="235">
        <v>27038</v>
      </c>
    </row>
    <row r="38" spans="1:21" ht="15" customHeight="1" x14ac:dyDescent="0.2">
      <c r="A38" s="166">
        <f t="shared" si="3"/>
        <v>32</v>
      </c>
      <c r="B38" s="167" t="str">
        <f t="shared" si="1"/>
        <v>O.K.</v>
      </c>
      <c r="C38" s="173" t="s">
        <v>268</v>
      </c>
      <c r="D38" s="250"/>
      <c r="E38" s="235">
        <f t="shared" si="4"/>
        <v>0</v>
      </c>
      <c r="F38" s="233">
        <v>0</v>
      </c>
      <c r="G38" s="234">
        <f>IF(ABS(PRRAS!D108-SUM(PRRAS!D691:D697))&gt;1,1,0)</f>
        <v>0</v>
      </c>
      <c r="H38" s="234">
        <f>IF(ABS(PRRAS!E108-SUM(PRRAS!E691:E697))&gt;1,1,0)</f>
        <v>0</v>
      </c>
      <c r="U38" s="235">
        <v>27054</v>
      </c>
    </row>
    <row r="39" spans="1:21" ht="15" customHeight="1" x14ac:dyDescent="0.2">
      <c r="A39" s="166">
        <f t="shared" si="3"/>
        <v>33</v>
      </c>
      <c r="B39" s="167" t="str">
        <f t="shared" si="1"/>
        <v>O.K.</v>
      </c>
      <c r="C39" s="173" t="s">
        <v>3913</v>
      </c>
      <c r="D39" s="250"/>
      <c r="E39" s="235">
        <f t="shared" si="4"/>
        <v>0</v>
      </c>
      <c r="F39" s="233">
        <v>0</v>
      </c>
      <c r="G39" s="234">
        <f>IF(SUM(PRRAS!D698:D700)&gt;PRRAS!D127,1,0)</f>
        <v>0</v>
      </c>
      <c r="H39" s="234">
        <f>IF(SUM(PRRAS!E698:E700)&gt;PRRAS!E127,1,0)</f>
        <v>0</v>
      </c>
      <c r="U39" s="235">
        <v>27062</v>
      </c>
    </row>
    <row r="40" spans="1:21" ht="15" customHeight="1" x14ac:dyDescent="0.2">
      <c r="A40" s="166">
        <f t="shared" si="3"/>
        <v>34</v>
      </c>
      <c r="B40" s="167" t="str">
        <f t="shared" si="1"/>
        <v>O.K.</v>
      </c>
      <c r="C40" s="173" t="s">
        <v>3914</v>
      </c>
      <c r="D40" s="250"/>
      <c r="E40" s="235">
        <f t="shared" si="4"/>
        <v>0</v>
      </c>
      <c r="F40" s="233">
        <v>0</v>
      </c>
      <c r="G40" s="234">
        <f>IF(PRRAS!D701+PRRAS!D702&gt;PRRAS!D166,1,0)</f>
        <v>0</v>
      </c>
      <c r="H40" s="234">
        <f>IF(PRRAS!E701+PRRAS!E702&gt;PRRAS!E166,1,0)</f>
        <v>0</v>
      </c>
      <c r="U40" s="235">
        <v>27095</v>
      </c>
    </row>
    <row r="41" spans="1:21" ht="15" customHeight="1" x14ac:dyDescent="0.2">
      <c r="A41" s="166">
        <f t="shared" si="3"/>
        <v>35</v>
      </c>
      <c r="B41" s="167" t="str">
        <f t="shared" si="1"/>
        <v>O.K.</v>
      </c>
      <c r="C41" s="173" t="s">
        <v>3912</v>
      </c>
      <c r="D41" s="250"/>
      <c r="E41" s="235">
        <f>MAX(G41:L41)</f>
        <v>0</v>
      </c>
      <c r="F41" s="233">
        <v>0</v>
      </c>
      <c r="G41" s="234">
        <f>IF(PRRAS!D703&gt;PRRAS!D174,1,0)</f>
        <v>0</v>
      </c>
      <c r="H41" s="234">
        <f>IF(PRRAS!E703&gt;PRRAS!E174,1,0)</f>
        <v>0</v>
      </c>
      <c r="U41" s="235">
        <v>27100</v>
      </c>
    </row>
    <row r="42" spans="1:21" ht="15" customHeight="1" x14ac:dyDescent="0.2">
      <c r="A42" s="166">
        <f t="shared" si="3"/>
        <v>36</v>
      </c>
      <c r="B42" s="167" t="str">
        <f t="shared" si="1"/>
        <v>O.K.</v>
      </c>
      <c r="C42" s="173" t="s">
        <v>1046</v>
      </c>
      <c r="D42" s="250"/>
      <c r="E42" s="235">
        <f t="shared" si="4"/>
        <v>0</v>
      </c>
      <c r="F42" s="233">
        <v>0</v>
      </c>
      <c r="G42" s="234">
        <f>IF(PRRAS!D704&gt;PRRAS!D190,1,0)</f>
        <v>0</v>
      </c>
      <c r="H42" s="234">
        <f>IF(PRRAS!E704&gt;PRRAS!E190,1,0)</f>
        <v>0</v>
      </c>
      <c r="U42" s="235">
        <v>27302</v>
      </c>
    </row>
    <row r="43" spans="1:21" ht="15" customHeight="1" x14ac:dyDescent="0.2">
      <c r="A43" s="166">
        <f t="shared" si="3"/>
        <v>37</v>
      </c>
      <c r="B43" s="167" t="str">
        <f t="shared" si="1"/>
        <v>O.K.</v>
      </c>
      <c r="C43" s="173" t="s">
        <v>1047</v>
      </c>
      <c r="D43" s="250"/>
      <c r="E43" s="235">
        <f t="shared" si="4"/>
        <v>0</v>
      </c>
      <c r="F43" s="233">
        <v>0</v>
      </c>
      <c r="G43" s="234">
        <f>IF(PRRAS!D705&gt;PRRAS!D191,1,0)</f>
        <v>0</v>
      </c>
      <c r="H43" s="234">
        <f>IF(PRRAS!E705&gt;PRRAS!E191,1,0)</f>
        <v>0</v>
      </c>
      <c r="U43" s="235">
        <v>27319</v>
      </c>
    </row>
    <row r="44" spans="1:21" ht="15" customHeight="1" x14ac:dyDescent="0.2">
      <c r="A44" s="166">
        <f t="shared" si="3"/>
        <v>38</v>
      </c>
      <c r="B44" s="167" t="str">
        <f t="shared" si="1"/>
        <v>O.K.</v>
      </c>
      <c r="C44" s="173" t="s">
        <v>3915</v>
      </c>
      <c r="D44" s="250"/>
      <c r="E44" s="235">
        <f t="shared" si="4"/>
        <v>0</v>
      </c>
      <c r="F44" s="233">
        <v>0</v>
      </c>
      <c r="G44" s="234">
        <f>IF(SUM(PRRAS!D706:D708)&gt;PRRAS!D192,1,0)</f>
        <v>0</v>
      </c>
      <c r="H44" s="234">
        <f>IF(SUM(PRRAS!E706:E708)&gt;PRRAS!E192,1,0)</f>
        <v>0</v>
      </c>
      <c r="U44" s="235">
        <v>27327</v>
      </c>
    </row>
    <row r="45" spans="1:21" ht="15" customHeight="1" x14ac:dyDescent="0.2">
      <c r="A45" s="166">
        <f t="shared" si="3"/>
        <v>39</v>
      </c>
      <c r="B45" s="167" t="str">
        <f t="shared" si="1"/>
        <v>O.K.</v>
      </c>
      <c r="C45" s="173" t="s">
        <v>3916</v>
      </c>
      <c r="D45" s="250"/>
      <c r="E45" s="235">
        <f>MAX(G45:L45)</f>
        <v>0</v>
      </c>
      <c r="F45" s="233">
        <v>0</v>
      </c>
      <c r="G45" s="234">
        <f>IF(PRRAS!D709&gt;PRRAS!D194,1,0)</f>
        <v>0</v>
      </c>
      <c r="H45" s="234">
        <f>IF(PRRAS!E709&gt;PRRAS!E194,1,0)</f>
        <v>0</v>
      </c>
      <c r="U45" s="235">
        <v>27360</v>
      </c>
    </row>
    <row r="46" spans="1:21" ht="15" customHeight="1" x14ac:dyDescent="0.2">
      <c r="A46" s="166">
        <f t="shared" si="3"/>
        <v>40</v>
      </c>
      <c r="B46" s="167" t="str">
        <f t="shared" si="1"/>
        <v>O.K.</v>
      </c>
      <c r="C46" s="173" t="s">
        <v>3917</v>
      </c>
      <c r="D46" s="250"/>
      <c r="E46" s="235">
        <f t="shared" si="4"/>
        <v>0</v>
      </c>
      <c r="F46" s="233">
        <v>0</v>
      </c>
      <c r="G46" s="234">
        <f>IF(PRRAS!D710&gt;PRRAS!D197,1,0)</f>
        <v>0</v>
      </c>
      <c r="H46" s="234">
        <f>IF(PRRAS!E710&gt;PRRAS!E197,1,0)</f>
        <v>0</v>
      </c>
      <c r="U46" s="235">
        <v>27394</v>
      </c>
    </row>
    <row r="47" spans="1:21" ht="15" customHeight="1" x14ac:dyDescent="0.2">
      <c r="A47" s="166">
        <f t="shared" si="3"/>
        <v>41</v>
      </c>
      <c r="B47" s="167" t="str">
        <f t="shared" si="1"/>
        <v>O.K.</v>
      </c>
      <c r="C47" s="173" t="s">
        <v>3918</v>
      </c>
      <c r="D47" s="250"/>
      <c r="E47" s="235">
        <f t="shared" si="4"/>
        <v>0</v>
      </c>
      <c r="F47" s="233">
        <v>0</v>
      </c>
      <c r="G47" s="234">
        <f>IF(PRRAS!D711&gt;PRRAS!D198,1,0)</f>
        <v>0</v>
      </c>
      <c r="H47" s="234">
        <f>IF(PRRAS!E711&gt;PRRAS!E198,1,0)</f>
        <v>0</v>
      </c>
      <c r="U47" s="235">
        <v>27409</v>
      </c>
    </row>
    <row r="48" spans="1:21" ht="15" customHeight="1" x14ac:dyDescent="0.2">
      <c r="A48" s="166">
        <f t="shared" si="3"/>
        <v>42</v>
      </c>
      <c r="B48" s="167" t="str">
        <f t="shared" si="1"/>
        <v>O.K.</v>
      </c>
      <c r="C48" s="173" t="s">
        <v>1470</v>
      </c>
      <c r="D48" s="250"/>
      <c r="E48" s="235">
        <f t="shared" si="4"/>
        <v>0</v>
      </c>
      <c r="F48" s="233">
        <v>0</v>
      </c>
      <c r="G48" s="234">
        <f>IF(ABS(PRRAS!D712+PRRAS!D713-PRRAS!D206)&gt;1,1,0)</f>
        <v>0</v>
      </c>
      <c r="H48" s="234">
        <f>IF(ABS(PRRAS!E712+PRRAS!E713-PRRAS!E206)&gt;1,1,0)</f>
        <v>0</v>
      </c>
      <c r="U48" s="235">
        <v>27417</v>
      </c>
    </row>
    <row r="49" spans="1:21" ht="15" customHeight="1" x14ac:dyDescent="0.2">
      <c r="A49" s="166">
        <f t="shared" si="3"/>
        <v>43</v>
      </c>
      <c r="B49" s="167" t="str">
        <f t="shared" si="1"/>
        <v>O.K.</v>
      </c>
      <c r="C49" s="173" t="s">
        <v>1471</v>
      </c>
      <c r="D49" s="250"/>
      <c r="E49" s="235">
        <f t="shared" si="4"/>
        <v>0</v>
      </c>
      <c r="F49" s="233">
        <v>0</v>
      </c>
      <c r="G49" s="234">
        <f>IF(ABS(PRRAS!D714+PRRAS!D715-PRRAS!D207)&gt;1,1,0)</f>
        <v>0</v>
      </c>
      <c r="H49" s="234">
        <f>IF(ABS(PRRAS!E714+PRRAS!E715-PRRAS!E207)&gt;1,1,0)</f>
        <v>0</v>
      </c>
      <c r="U49" s="235">
        <v>27425</v>
      </c>
    </row>
    <row r="50" spans="1:21" ht="15" customHeight="1" x14ac:dyDescent="0.2">
      <c r="A50" s="166">
        <f t="shared" si="3"/>
        <v>44</v>
      </c>
      <c r="B50" s="167" t="str">
        <f t="shared" si="1"/>
        <v>O.K.</v>
      </c>
      <c r="C50" s="173" t="s">
        <v>1472</v>
      </c>
      <c r="D50" s="250"/>
      <c r="E50" s="235">
        <f t="shared" si="4"/>
        <v>0</v>
      </c>
      <c r="F50" s="233">
        <v>0</v>
      </c>
      <c r="G50" s="234">
        <f>IF(ABS(PRRAS!D716+PRRAS!D717-PRRAS!D208)&gt;1,1,0)</f>
        <v>0</v>
      </c>
      <c r="H50" s="234">
        <f>IF(ABS(PRRAS!E716+PRRAS!E717-PRRAS!E208)&gt;1,1,0)</f>
        <v>0</v>
      </c>
      <c r="U50" s="235">
        <v>27513</v>
      </c>
    </row>
    <row r="51" spans="1:21" ht="15" customHeight="1" x14ac:dyDescent="0.2">
      <c r="A51" s="166">
        <f t="shared" si="3"/>
        <v>45</v>
      </c>
      <c r="B51" s="167" t="str">
        <f t="shared" si="1"/>
        <v>O.K.</v>
      </c>
      <c r="C51" s="173" t="s">
        <v>1473</v>
      </c>
      <c r="D51" s="250"/>
      <c r="E51" s="235">
        <f t="shared" si="4"/>
        <v>0</v>
      </c>
      <c r="F51" s="233">
        <v>0</v>
      </c>
      <c r="G51" s="234">
        <f>IF(ABS(PRRAS!D718+PRRAS!D719-PRRAS!D209)&gt;1,1,0)</f>
        <v>0</v>
      </c>
      <c r="H51" s="234">
        <f>IF(ABS(PRRAS!E718+PRRAS!E719-PRRAS!E209)&gt;1,1,0)</f>
        <v>0</v>
      </c>
      <c r="U51" s="235">
        <v>27521</v>
      </c>
    </row>
    <row r="52" spans="1:21" ht="15" customHeight="1" x14ac:dyDescent="0.2">
      <c r="A52" s="166">
        <f t="shared" si="3"/>
        <v>46</v>
      </c>
      <c r="B52" s="167" t="str">
        <f t="shared" si="1"/>
        <v>O.K.</v>
      </c>
      <c r="C52" s="173" t="s">
        <v>3359</v>
      </c>
      <c r="D52" s="250"/>
      <c r="E52" s="235">
        <f t="shared" si="4"/>
        <v>0</v>
      </c>
      <c r="F52" s="233">
        <v>0</v>
      </c>
      <c r="G52" s="234">
        <f>IF(ABS(PRRAS!D211-SUM(PRRAS!D720:D723))&gt;1,1,0)</f>
        <v>0</v>
      </c>
      <c r="H52" s="234">
        <f>IF(ABS(PRRAS!E211-SUM(PRRAS!E720:E723))&gt;1,1,0)</f>
        <v>0</v>
      </c>
      <c r="U52" s="235">
        <v>27530</v>
      </c>
    </row>
    <row r="53" spans="1:21" ht="15" customHeight="1" x14ac:dyDescent="0.2">
      <c r="A53" s="166">
        <f t="shared" si="3"/>
        <v>47</v>
      </c>
      <c r="B53" s="167" t="str">
        <f t="shared" si="1"/>
        <v>O.K.</v>
      </c>
      <c r="C53" s="173" t="s">
        <v>3360</v>
      </c>
      <c r="D53" s="250"/>
      <c r="E53" s="235">
        <f t="shared" si="4"/>
        <v>0</v>
      </c>
      <c r="F53" s="233">
        <v>0</v>
      </c>
      <c r="G53" s="234">
        <f>IF(ABS(PRRAS!D212-SUM(PRRAS!D724:D726))&gt;1,1,0)</f>
        <v>0</v>
      </c>
      <c r="H53" s="234">
        <f>IF(ABS(PRRAS!E212-SUM(PRRAS!E724:E726))&gt;1,1,0)</f>
        <v>0</v>
      </c>
      <c r="U53" s="235">
        <v>27572</v>
      </c>
    </row>
    <row r="54" spans="1:21" ht="15" customHeight="1" x14ac:dyDescent="0.2">
      <c r="A54" s="166">
        <f t="shared" si="3"/>
        <v>48</v>
      </c>
      <c r="B54" s="167" t="str">
        <f t="shared" si="1"/>
        <v>O.K.</v>
      </c>
      <c r="C54" s="173" t="s">
        <v>3361</v>
      </c>
      <c r="D54" s="250"/>
      <c r="E54" s="235">
        <f t="shared" si="4"/>
        <v>0</v>
      </c>
      <c r="F54" s="233">
        <v>0</v>
      </c>
      <c r="G54" s="234">
        <f>IF(ABS(PRRAS!D213-SUM(PRRAS!D727:D732))&gt;1,1,0)</f>
        <v>0</v>
      </c>
      <c r="H54" s="234">
        <f>IF(ABS(PRRAS!E213-SUM(PRRAS!E727:E732))&gt;1,1,0)</f>
        <v>0</v>
      </c>
      <c r="U54" s="235">
        <v>27597</v>
      </c>
    </row>
    <row r="55" spans="1:21" ht="15" customHeight="1" x14ac:dyDescent="0.2">
      <c r="A55" s="166">
        <f t="shared" si="3"/>
        <v>49</v>
      </c>
      <c r="B55" s="167" t="str">
        <f t="shared" si="1"/>
        <v>O.K.</v>
      </c>
      <c r="C55" s="173" t="s">
        <v>3362</v>
      </c>
      <c r="D55" s="250"/>
      <c r="E55" s="235">
        <f t="shared" si="4"/>
        <v>0</v>
      </c>
      <c r="F55" s="233">
        <v>0</v>
      </c>
      <c r="G55" s="234">
        <f>IF(SUM(PRRAS!D733:D735)&gt;PRRAS!D216,1,0)</f>
        <v>0</v>
      </c>
      <c r="H55" s="234">
        <f>IF(SUM(PRRAS!E733:E735)&gt;PRRAS!E216,1,0)</f>
        <v>0</v>
      </c>
      <c r="U55" s="235">
        <v>27716</v>
      </c>
    </row>
    <row r="56" spans="1:21" ht="15" customHeight="1" x14ac:dyDescent="0.2">
      <c r="A56" s="166">
        <f t="shared" si="3"/>
        <v>50</v>
      </c>
      <c r="B56" s="167" t="str">
        <f t="shared" si="1"/>
        <v>O.K.</v>
      </c>
      <c r="C56" s="173" t="s">
        <v>3363</v>
      </c>
      <c r="D56" s="250"/>
      <c r="E56" s="235">
        <f t="shared" si="4"/>
        <v>0</v>
      </c>
      <c r="F56" s="233">
        <v>0</v>
      </c>
      <c r="G56" s="234">
        <f>IF(ABS(PRRAS!D217-SUM(PRRAS!D736:D742))&gt;1,1,0)</f>
        <v>0</v>
      </c>
      <c r="H56" s="234">
        <f>IF(ABS(PRRAS!E217-SUM(PRRAS!E736:E742))&gt;1,1,0)</f>
        <v>0</v>
      </c>
      <c r="U56" s="235">
        <v>27804</v>
      </c>
    </row>
    <row r="57" spans="1:21" ht="15" customHeight="1" x14ac:dyDescent="0.2">
      <c r="A57" s="166">
        <f t="shared" si="3"/>
        <v>51</v>
      </c>
      <c r="B57" s="167" t="str">
        <f t="shared" si="1"/>
        <v>O.K.</v>
      </c>
      <c r="C57" s="173" t="s">
        <v>3364</v>
      </c>
      <c r="D57" s="250"/>
      <c r="E57" s="235">
        <f t="shared" si="4"/>
        <v>0</v>
      </c>
      <c r="F57" s="233">
        <v>0</v>
      </c>
      <c r="G57" s="234">
        <f>IF(PRRAS!D743&gt;PRRAS!D222,1,0)</f>
        <v>0</v>
      </c>
      <c r="H57" s="234">
        <f>IF(PRRAS!E743&gt;PRRAS!E222,1,0)</f>
        <v>0</v>
      </c>
      <c r="U57" s="235">
        <v>27888</v>
      </c>
    </row>
    <row r="58" spans="1:21" ht="15" customHeight="1" x14ac:dyDescent="0.2">
      <c r="A58" s="166">
        <f t="shared" si="3"/>
        <v>52</v>
      </c>
      <c r="B58" s="167" t="str">
        <f t="shared" si="1"/>
        <v>O.K.</v>
      </c>
      <c r="C58" s="173" t="s">
        <v>3365</v>
      </c>
      <c r="D58" s="250"/>
      <c r="E58" s="235">
        <f t="shared" si="4"/>
        <v>0</v>
      </c>
      <c r="F58" s="233">
        <v>0</v>
      </c>
      <c r="G58" s="234">
        <f>IF(ABS(PRRAS!D230-PRRAS!D744-PRRAS!D745)&gt;1,1,0)</f>
        <v>0</v>
      </c>
      <c r="H58" s="234">
        <f>IF(ABS(PRRAS!E230-PRRAS!E744-PRRAS!E745)&gt;1,1,0)</f>
        <v>0</v>
      </c>
      <c r="U58" s="235">
        <v>27907</v>
      </c>
    </row>
    <row r="59" spans="1:21" ht="15" customHeight="1" x14ac:dyDescent="0.2">
      <c r="A59" s="166">
        <f t="shared" si="3"/>
        <v>53</v>
      </c>
      <c r="B59" s="167" t="str">
        <f t="shared" si="1"/>
        <v>O.K.</v>
      </c>
      <c r="C59" s="173" t="s">
        <v>3366</v>
      </c>
      <c r="D59" s="250"/>
      <c r="E59" s="235">
        <f t="shared" si="4"/>
        <v>0</v>
      </c>
      <c r="F59" s="233">
        <v>0</v>
      </c>
      <c r="G59" s="234">
        <f>IF(ABS(PRRAS!D240-SUM(PRRAS!D746:D752))&gt;1,1,0)</f>
        <v>0</v>
      </c>
      <c r="H59" s="234">
        <f>IF(ABS(PRRAS!E240-SUM(PRRAS!E746:E752))&gt;1,1,0)</f>
        <v>0</v>
      </c>
      <c r="U59" s="235">
        <v>27931</v>
      </c>
    </row>
    <row r="60" spans="1:21" ht="15" customHeight="1" x14ac:dyDescent="0.2">
      <c r="A60" s="166">
        <f t="shared" si="3"/>
        <v>54</v>
      </c>
      <c r="B60" s="167" t="str">
        <f t="shared" si="1"/>
        <v>O.K.</v>
      </c>
      <c r="C60" s="173" t="s">
        <v>3416</v>
      </c>
      <c r="D60" s="250"/>
      <c r="E60" s="235">
        <f t="shared" si="4"/>
        <v>0</v>
      </c>
      <c r="F60" s="233">
        <v>0</v>
      </c>
      <c r="G60" s="234">
        <f>IF(ABS(PRRAS!D241-SUM(PRRAS!D753:D759))&gt;1,1,0)</f>
        <v>0</v>
      </c>
      <c r="H60" s="234">
        <f>IF(ABS(PRRAS!E241-SUM(PRRAS!E753:E759))&gt;1,1,0)</f>
        <v>0</v>
      </c>
      <c r="U60" s="235">
        <v>28006</v>
      </c>
    </row>
    <row r="61" spans="1:21" ht="15" customHeight="1" x14ac:dyDescent="0.2">
      <c r="A61" s="166">
        <f t="shared" si="3"/>
        <v>55</v>
      </c>
      <c r="B61" s="167" t="str">
        <f t="shared" si="1"/>
        <v>O.K.</v>
      </c>
      <c r="C61" s="173" t="s">
        <v>3417</v>
      </c>
      <c r="D61" s="250"/>
      <c r="E61" s="235">
        <f t="shared" si="4"/>
        <v>0</v>
      </c>
      <c r="F61" s="233">
        <v>0</v>
      </c>
      <c r="G61" s="234">
        <f>IF(ABS(PRRAS!D250-SUM(PRRAS!D760:D768))&gt;1,1,0)</f>
        <v>0</v>
      </c>
      <c r="H61" s="234">
        <f>IF(ABS(PRRAS!E250-SUM(PRRAS!E760:E768))&gt;1,1,0)</f>
        <v>0</v>
      </c>
      <c r="U61" s="235">
        <v>28014</v>
      </c>
    </row>
    <row r="62" spans="1:21" ht="15" customHeight="1" x14ac:dyDescent="0.2">
      <c r="A62" s="166">
        <f t="shared" si="3"/>
        <v>56</v>
      </c>
      <c r="B62" s="167" t="str">
        <f t="shared" si="1"/>
        <v>O.K.</v>
      </c>
      <c r="C62" s="173" t="s">
        <v>3418</v>
      </c>
      <c r="D62" s="250"/>
      <c r="E62" s="235">
        <f t="shared" si="4"/>
        <v>0</v>
      </c>
      <c r="F62" s="233">
        <v>0</v>
      </c>
      <c r="G62" s="234">
        <f>IF(ABS(PRRAS!D251-SUM(PRRAS!D769:D777))&gt;1,1,0)</f>
        <v>0</v>
      </c>
      <c r="H62" s="234">
        <f>IF(ABS(PRRAS!E251-SUM(PRRAS!E769:E777))&gt;1,1,0)</f>
        <v>0</v>
      </c>
      <c r="U62" s="235">
        <v>28143</v>
      </c>
    </row>
    <row r="63" spans="1:21" ht="15" customHeight="1" x14ac:dyDescent="0.2">
      <c r="A63" s="166">
        <f t="shared" si="3"/>
        <v>57</v>
      </c>
      <c r="B63" s="167" t="str">
        <f t="shared" si="1"/>
        <v>O.K.</v>
      </c>
      <c r="C63" s="173" t="s">
        <v>2755</v>
      </c>
      <c r="D63" s="250"/>
      <c r="E63" s="235">
        <f t="shared" si="4"/>
        <v>0</v>
      </c>
      <c r="F63" s="233">
        <v>0</v>
      </c>
      <c r="G63" s="234">
        <f>IF(ABS(PRRAS!D261-SUM(PRRAS!D778:D780))&gt;1,1,0)</f>
        <v>0</v>
      </c>
      <c r="H63" s="234">
        <f>IF(ABS(PRRAS!E261-SUM(PRRAS!E778:E780))&gt;1,1,0)</f>
        <v>0</v>
      </c>
      <c r="U63" s="235">
        <v>28151</v>
      </c>
    </row>
    <row r="64" spans="1:21" ht="15" customHeight="1" x14ac:dyDescent="0.2">
      <c r="A64" s="166">
        <f t="shared" si="3"/>
        <v>58</v>
      </c>
      <c r="B64" s="167" t="str">
        <f t="shared" si="1"/>
        <v>O.K.</v>
      </c>
      <c r="C64" s="173" t="s">
        <v>1453</v>
      </c>
      <c r="D64" s="250"/>
      <c r="E64" s="235">
        <f t="shared" si="4"/>
        <v>0</v>
      </c>
      <c r="F64" s="233">
        <v>0</v>
      </c>
      <c r="G64" s="234">
        <f>IF(ABS(PRRAS!D262-SUM(PRRAS!D781:D784))&gt;1,1,0)</f>
        <v>0</v>
      </c>
      <c r="H64" s="234">
        <f>IF(ABS(PRRAS!E262-SUM(PRRAS!E781:E784))&gt;1,1,0)</f>
        <v>0</v>
      </c>
      <c r="U64" s="235">
        <v>28160</v>
      </c>
    </row>
    <row r="65" spans="1:21" ht="15" customHeight="1" x14ac:dyDescent="0.2">
      <c r="A65" s="166">
        <f t="shared" si="3"/>
        <v>59</v>
      </c>
      <c r="B65" s="167" t="str">
        <f t="shared" si="1"/>
        <v>O.K.</v>
      </c>
      <c r="C65" s="173" t="s">
        <v>1454</v>
      </c>
      <c r="D65" s="250"/>
      <c r="E65" s="235">
        <f t="shared" si="4"/>
        <v>0</v>
      </c>
      <c r="F65" s="233">
        <v>0</v>
      </c>
      <c r="G65" s="234">
        <f>IF(ABS(PRRAS!D265-SUM(PRRAS!D785:D793))&gt;1,1,0)</f>
        <v>0</v>
      </c>
      <c r="H65" s="234">
        <f>IF(ABS(PRRAS!E265-SUM(PRRAS!E785:E793))&gt;1,1,0)</f>
        <v>0</v>
      </c>
      <c r="U65" s="235">
        <v>28178</v>
      </c>
    </row>
    <row r="66" spans="1:21" ht="15" customHeight="1" x14ac:dyDescent="0.2">
      <c r="A66" s="166">
        <f t="shared" si="3"/>
        <v>60</v>
      </c>
      <c r="B66" s="167" t="str">
        <f t="shared" si="1"/>
        <v>O.K.</v>
      </c>
      <c r="C66" s="173" t="s">
        <v>453</v>
      </c>
      <c r="D66" s="250"/>
      <c r="E66" s="235">
        <f t="shared" si="4"/>
        <v>0</v>
      </c>
      <c r="F66" s="233">
        <v>0</v>
      </c>
      <c r="G66" s="234">
        <f>IF(ABS(PRRAS!D266-SUM(PRRAS!D794:D798))&gt;1,1,0)</f>
        <v>0</v>
      </c>
      <c r="H66" s="234">
        <f>IF(ABS(PRRAS!E266-SUM(PRRAS!E794:E798))&gt;1,1,0)</f>
        <v>0</v>
      </c>
      <c r="U66" s="235">
        <v>28186</v>
      </c>
    </row>
    <row r="67" spans="1:21" ht="15" customHeight="1" x14ac:dyDescent="0.2">
      <c r="A67" s="166">
        <f t="shared" si="3"/>
        <v>61</v>
      </c>
      <c r="B67" s="167" t="str">
        <f t="shared" si="1"/>
        <v>O.K.</v>
      </c>
      <c r="C67" s="173" t="s">
        <v>4077</v>
      </c>
      <c r="D67" s="250"/>
      <c r="E67" s="235">
        <f t="shared" si="4"/>
        <v>0</v>
      </c>
      <c r="F67" s="233">
        <v>0</v>
      </c>
      <c r="G67" s="234">
        <f>IF(PRRAS!D799&gt;PRRAS!D270,1,0)</f>
        <v>0</v>
      </c>
      <c r="H67" s="234">
        <f>IF(PRRAS!E799&gt;PRRAS!E270,1,0)</f>
        <v>0</v>
      </c>
      <c r="U67" s="235">
        <v>28194</v>
      </c>
    </row>
    <row r="68" spans="1:21" ht="15" customHeight="1" x14ac:dyDescent="0.2">
      <c r="A68" s="166">
        <f t="shared" si="3"/>
        <v>62</v>
      </c>
      <c r="B68" s="167" t="str">
        <f t="shared" si="1"/>
        <v>O.K.</v>
      </c>
      <c r="C68" s="173" t="s">
        <v>4078</v>
      </c>
      <c r="D68" s="250"/>
      <c r="E68" s="235">
        <f t="shared" si="4"/>
        <v>0</v>
      </c>
      <c r="F68" s="233">
        <v>0</v>
      </c>
      <c r="G68" s="234">
        <f>IF(ABS(PRRAS!D284-SUM(PRRAS!D800:D803))&gt;1,1,0)</f>
        <v>0</v>
      </c>
      <c r="H68" s="234">
        <f>IF(ABS(PRRAS!E284-SUM(PRRAS!E800:E803))&gt;1,1,0)</f>
        <v>0</v>
      </c>
      <c r="U68" s="235">
        <v>28284</v>
      </c>
    </row>
    <row r="69" spans="1:21" ht="15" customHeight="1" x14ac:dyDescent="0.2">
      <c r="A69" s="166">
        <f t="shared" si="3"/>
        <v>63</v>
      </c>
      <c r="B69" s="167" t="str">
        <f t="shared" si="1"/>
        <v>O.K.</v>
      </c>
      <c r="C69" s="173" t="s">
        <v>3811</v>
      </c>
      <c r="D69" s="250"/>
      <c r="E69" s="235">
        <f t="shared" si="4"/>
        <v>0</v>
      </c>
      <c r="F69" s="233">
        <v>0</v>
      </c>
      <c r="G69" s="234">
        <f>IF(ABS(PRRAS!D285-SUM(PRRAS!D804:D808))&gt;1,1,0)</f>
        <v>0</v>
      </c>
      <c r="H69" s="234">
        <f>IF(ABS(PRRAS!E285-SUM(PRRAS!E804:E808))&gt;1,1,0)</f>
        <v>0</v>
      </c>
      <c r="U69" s="235">
        <v>28330</v>
      </c>
    </row>
    <row r="70" spans="1:21" ht="15" customHeight="1" x14ac:dyDescent="0.2">
      <c r="A70" s="166">
        <f t="shared" si="3"/>
        <v>64</v>
      </c>
      <c r="B70" s="167" t="str">
        <f t="shared" si="1"/>
        <v>O.K.</v>
      </c>
      <c r="C70" s="173" t="s">
        <v>3812</v>
      </c>
      <c r="D70" s="250"/>
      <c r="E70" s="235">
        <f t="shared" si="4"/>
        <v>0</v>
      </c>
      <c r="F70" s="233">
        <v>0</v>
      </c>
      <c r="G70" s="234">
        <f>IF(ABS(PRRAS!D286-SUM(PRRAS!D809:D810))&gt;1,1,0)</f>
        <v>0</v>
      </c>
      <c r="H70" s="234">
        <f>IF(ABS(PRRAS!E286-SUM(PRRAS!E809:E810))&gt;1,1,0)</f>
        <v>0</v>
      </c>
      <c r="U70" s="235">
        <v>28348</v>
      </c>
    </row>
    <row r="71" spans="1:21" ht="15" customHeight="1" x14ac:dyDescent="0.2">
      <c r="A71" s="166">
        <f t="shared" si="3"/>
        <v>65</v>
      </c>
      <c r="B71" s="167" t="str">
        <f t="shared" si="1"/>
        <v>O.K.</v>
      </c>
      <c r="C71" s="173" t="s">
        <v>3813</v>
      </c>
      <c r="D71" s="250"/>
      <c r="E71" s="235">
        <f>MAX(G71:L71)</f>
        <v>0</v>
      </c>
      <c r="F71" s="233">
        <v>0</v>
      </c>
      <c r="G71" s="234">
        <f>IF(ABS(PRRAS!D287-SUM(PRRAS!D811:D812))&gt;1,1,0)</f>
        <v>0</v>
      </c>
      <c r="H71" s="234">
        <f>IF(ABS(PRRAS!E287-SUM(PRRAS!E811:E812))&gt;1,1,0)</f>
        <v>0</v>
      </c>
      <c r="U71" s="235">
        <v>28356</v>
      </c>
    </row>
    <row r="72" spans="1:21" ht="15" customHeight="1" x14ac:dyDescent="0.2">
      <c r="A72" s="166">
        <f t="shared" si="3"/>
        <v>66</v>
      </c>
      <c r="B72" s="167" t="str">
        <f t="shared" si="1"/>
        <v>O.K.</v>
      </c>
      <c r="C72" s="173" t="s">
        <v>3814</v>
      </c>
      <c r="D72" s="250"/>
      <c r="E72" s="235">
        <f t="shared" si="4"/>
        <v>0</v>
      </c>
      <c r="F72" s="233">
        <v>0</v>
      </c>
      <c r="G72" s="234">
        <f>IF(PRRAS!D813+PRRAS!D814&gt;PRRAS!D431,1,0)</f>
        <v>0</v>
      </c>
      <c r="H72" s="234">
        <f>IF(PRRAS!E813+PRRAS!E814&gt;PRRAS!E431,1,0)</f>
        <v>0</v>
      </c>
      <c r="U72" s="235">
        <v>28364</v>
      </c>
    </row>
    <row r="73" spans="1:21" ht="15" customHeight="1" x14ac:dyDescent="0.2">
      <c r="A73" s="166">
        <f t="shared" si="3"/>
        <v>67</v>
      </c>
      <c r="B73" s="167" t="str">
        <f t="shared" ref="B73:B136" si="5">IF(E73=1,"Pogreška",IF(F73=1,"Provjera","O.K."))</f>
        <v>O.K.</v>
      </c>
      <c r="C73" s="173" t="s">
        <v>2074</v>
      </c>
      <c r="D73" s="250"/>
      <c r="E73" s="235">
        <f t="shared" si="4"/>
        <v>0</v>
      </c>
      <c r="F73" s="233">
        <v>0</v>
      </c>
      <c r="G73" s="234">
        <f>IF(PRRAS!D815+PRRAS!D816&gt;PRRAS!D434,1,0)</f>
        <v>0</v>
      </c>
      <c r="H73" s="234">
        <f>IF(PRRAS!E815+PRRAS!E816&gt;PRRAS!E434,1,0)</f>
        <v>0</v>
      </c>
      <c r="U73" s="235">
        <v>28397</v>
      </c>
    </row>
    <row r="74" spans="1:21" ht="15" customHeight="1" x14ac:dyDescent="0.2">
      <c r="A74" s="166">
        <f t="shared" si="3"/>
        <v>68</v>
      </c>
      <c r="B74" s="167" t="str">
        <f t="shared" si="5"/>
        <v>O.K.</v>
      </c>
      <c r="C74" s="173" t="s">
        <v>2075</v>
      </c>
      <c r="D74" s="250"/>
      <c r="E74" s="235">
        <f t="shared" si="4"/>
        <v>0</v>
      </c>
      <c r="F74" s="233">
        <v>0</v>
      </c>
      <c r="G74" s="234">
        <f>IF(PRRAS!D817+PRRAS!D818&gt;PRRAS!D435,1,0)</f>
        <v>0</v>
      </c>
      <c r="H74" s="234">
        <f>IF(PRRAS!E817+PRRAS!E818&gt;PRRAS!E435,1,0)</f>
        <v>0</v>
      </c>
      <c r="U74" s="235">
        <v>28573</v>
      </c>
    </row>
    <row r="75" spans="1:21" ht="15" customHeight="1" x14ac:dyDescent="0.2">
      <c r="A75" s="166">
        <f t="shared" si="3"/>
        <v>69</v>
      </c>
      <c r="B75" s="167" t="str">
        <f t="shared" si="5"/>
        <v>O.K.</v>
      </c>
      <c r="C75" s="173" t="s">
        <v>2076</v>
      </c>
      <c r="D75" s="250"/>
      <c r="E75" s="235">
        <f t="shared" si="4"/>
        <v>0</v>
      </c>
      <c r="F75" s="233">
        <v>0</v>
      </c>
      <c r="G75" s="234">
        <f>IF(PRRAS!D819+PRRAS!D820&gt;PRRAS!D436,1,0)</f>
        <v>0</v>
      </c>
      <c r="H75" s="234">
        <f>IF(PRRAS!E819+PRRAS!E820&gt;PRRAS!E436,1,0)</f>
        <v>0</v>
      </c>
      <c r="U75" s="235">
        <v>28637</v>
      </c>
    </row>
    <row r="76" spans="1:21" ht="15" customHeight="1" x14ac:dyDescent="0.2">
      <c r="A76" s="166">
        <f t="shared" si="3"/>
        <v>70</v>
      </c>
      <c r="B76" s="167" t="str">
        <f t="shared" si="5"/>
        <v>O.K.</v>
      </c>
      <c r="C76" s="173" t="s">
        <v>2077</v>
      </c>
      <c r="D76" s="250"/>
      <c r="E76" s="235">
        <f t="shared" si="4"/>
        <v>0</v>
      </c>
      <c r="F76" s="233">
        <v>0</v>
      </c>
      <c r="G76" s="234">
        <f>IF(ABS(PRRAS!D437-SUM(PRRAS!D821:D823))&gt;1,1,0)</f>
        <v>0</v>
      </c>
      <c r="H76" s="234">
        <f>IF(ABS(PRRAS!E437-SUM(PRRAS!E821:E823))&gt;1,1,0)</f>
        <v>0</v>
      </c>
      <c r="U76" s="235">
        <v>28670</v>
      </c>
    </row>
    <row r="77" spans="1:21" ht="15" customHeight="1" x14ac:dyDescent="0.2">
      <c r="A77" s="166">
        <f t="shared" si="3"/>
        <v>71</v>
      </c>
      <c r="B77" s="167" t="str">
        <f t="shared" si="5"/>
        <v>O.K.</v>
      </c>
      <c r="C77" s="173" t="s">
        <v>2078</v>
      </c>
      <c r="D77" s="250"/>
      <c r="E77" s="235">
        <f t="shared" si="4"/>
        <v>0</v>
      </c>
      <c r="F77" s="233">
        <v>0</v>
      </c>
      <c r="G77" s="234">
        <f>IF(PRRAS!D824+PRRAS!D825&gt;PRRAS!D439,1,0)</f>
        <v>0</v>
      </c>
      <c r="H77" s="234">
        <f>IF(PRRAS!E824+PRRAS!E825&gt;PRRAS!E439,1,0)</f>
        <v>0</v>
      </c>
      <c r="U77" s="235">
        <v>28707</v>
      </c>
    </row>
    <row r="78" spans="1:21" ht="15" customHeight="1" x14ac:dyDescent="0.2">
      <c r="A78" s="166">
        <f t="shared" si="3"/>
        <v>72</v>
      </c>
      <c r="B78" s="167" t="str">
        <f t="shared" si="5"/>
        <v>O.K.</v>
      </c>
      <c r="C78" s="173" t="s">
        <v>2079</v>
      </c>
      <c r="D78" s="250"/>
      <c r="E78" s="235">
        <f t="shared" si="4"/>
        <v>0</v>
      </c>
      <c r="F78" s="233">
        <v>0</v>
      </c>
      <c r="G78" s="234">
        <f>IF(PRRAS!D826+PRRAS!D827&gt;PRRAS!D440,1,0)</f>
        <v>0</v>
      </c>
      <c r="H78" s="234">
        <f>IF(PRRAS!E826+PRRAS!E827&gt;PRRAS!E440,1,0)</f>
        <v>0</v>
      </c>
      <c r="U78" s="235">
        <v>28959</v>
      </c>
    </row>
    <row r="79" spans="1:21" ht="15" customHeight="1" x14ac:dyDescent="0.2">
      <c r="A79" s="166">
        <f t="shared" si="3"/>
        <v>73</v>
      </c>
      <c r="B79" s="167" t="str">
        <f t="shared" si="5"/>
        <v>O.K.</v>
      </c>
      <c r="C79" s="173" t="s">
        <v>3140</v>
      </c>
      <c r="D79" s="250"/>
      <c r="E79" s="235">
        <f t="shared" si="4"/>
        <v>0</v>
      </c>
      <c r="F79" s="233">
        <v>0</v>
      </c>
      <c r="G79" s="234">
        <f>IF(PRRAS!D828+PRRAS!D829&gt;PRRAS!D441,1,0)</f>
        <v>0</v>
      </c>
      <c r="H79" s="234">
        <f>IF(PRRAS!E828+PRRAS!E829&gt;PRRAS!E441,1,0)</f>
        <v>0</v>
      </c>
      <c r="U79" s="235">
        <v>29285</v>
      </c>
    </row>
    <row r="80" spans="1:21" ht="15" customHeight="1" x14ac:dyDescent="0.2">
      <c r="A80" s="166">
        <f t="shared" si="3"/>
        <v>74</v>
      </c>
      <c r="B80" s="167" t="str">
        <f t="shared" si="5"/>
        <v>O.K.</v>
      </c>
      <c r="C80" s="173" t="s">
        <v>3141</v>
      </c>
      <c r="D80" s="250"/>
      <c r="E80" s="235">
        <f t="shared" si="4"/>
        <v>0</v>
      </c>
      <c r="F80" s="233">
        <v>0</v>
      </c>
      <c r="G80" s="234">
        <f>IF(ABS(PRRAS!D446-SUM(PRRAS!D830:D832))&gt;1,1,0)</f>
        <v>0</v>
      </c>
      <c r="H80" s="234">
        <f>IF(ABS(PRRAS!E446-SUM(PRRAS!E830:E832))&gt;1,1,0)</f>
        <v>0</v>
      </c>
      <c r="U80" s="235">
        <v>29293</v>
      </c>
    </row>
    <row r="81" spans="1:21" ht="15" customHeight="1" x14ac:dyDescent="0.2">
      <c r="A81" s="166">
        <f t="shared" si="3"/>
        <v>75</v>
      </c>
      <c r="B81" s="167" t="str">
        <f t="shared" si="5"/>
        <v>O.K.</v>
      </c>
      <c r="C81" s="173" t="s">
        <v>3142</v>
      </c>
      <c r="D81" s="250"/>
      <c r="E81" s="235">
        <f t="shared" si="4"/>
        <v>0</v>
      </c>
      <c r="F81" s="233">
        <v>0</v>
      </c>
      <c r="G81" s="234">
        <f>IF(ABS(PRRAS!D447-SUM(PRRAS!D833:D835))&gt;1,1,0)</f>
        <v>0</v>
      </c>
      <c r="H81" s="234">
        <f>IF(ABS(PRRAS!E447-SUM(PRRAS!E833:E835))&gt;1,1,0)</f>
        <v>0</v>
      </c>
      <c r="U81" s="235">
        <v>29308</v>
      </c>
    </row>
    <row r="82" spans="1:21" ht="15" customHeight="1" x14ac:dyDescent="0.2">
      <c r="A82" s="166">
        <f t="shared" si="3"/>
        <v>76</v>
      </c>
      <c r="B82" s="167" t="str">
        <f t="shared" si="5"/>
        <v>O.K.</v>
      </c>
      <c r="C82" s="173" t="s">
        <v>3143</v>
      </c>
      <c r="D82" s="250"/>
      <c r="E82" s="235">
        <f t="shared" si="4"/>
        <v>0</v>
      </c>
      <c r="F82" s="233">
        <v>0</v>
      </c>
      <c r="G82" s="234">
        <f>IF(ABS(PRRAS!D451-SUM(PRRAS!D836:D837))&gt;1,1,0)</f>
        <v>0</v>
      </c>
      <c r="H82" s="234">
        <f>IF(ABS(PRRAS!E451-SUM(PRRAS!E836:E837))&gt;1,1,0)</f>
        <v>0</v>
      </c>
      <c r="U82" s="235">
        <v>29316</v>
      </c>
    </row>
    <row r="83" spans="1:21" ht="15" customHeight="1" x14ac:dyDescent="0.2">
      <c r="A83" s="166">
        <f t="shared" si="3"/>
        <v>77</v>
      </c>
      <c r="B83" s="167" t="str">
        <f t="shared" si="5"/>
        <v>O.K.</v>
      </c>
      <c r="C83" s="173" t="s">
        <v>3144</v>
      </c>
      <c r="D83" s="250"/>
      <c r="E83" s="235">
        <f t="shared" si="4"/>
        <v>0</v>
      </c>
      <c r="F83" s="233">
        <v>0</v>
      </c>
      <c r="G83" s="234">
        <f>IF(ABS(PRRAS!D452-SUM(PRRAS!D838:D840))&gt;1,1,0)</f>
        <v>0</v>
      </c>
      <c r="H83" s="234">
        <f>IF(ABS(PRRAS!E452-SUM(PRRAS!E838:E840))&gt;1,1,0)</f>
        <v>0</v>
      </c>
      <c r="U83" s="235">
        <v>29531</v>
      </c>
    </row>
    <row r="84" spans="1:21" ht="15" customHeight="1" x14ac:dyDescent="0.2">
      <c r="A84" s="166">
        <f t="shared" si="3"/>
        <v>78</v>
      </c>
      <c r="B84" s="167" t="str">
        <f t="shared" si="5"/>
        <v>O.K.</v>
      </c>
      <c r="C84" s="173" t="s">
        <v>3153</v>
      </c>
      <c r="D84" s="250"/>
      <c r="E84" s="235">
        <f t="shared" si="4"/>
        <v>0</v>
      </c>
      <c r="F84" s="233">
        <v>0</v>
      </c>
      <c r="G84" s="234">
        <f>IF(ABS(PRRAS!D453-SUM(PRRAS!D841:D843))&gt;1,1,0)</f>
        <v>0</v>
      </c>
      <c r="H84" s="234">
        <f>IF(ABS(PRRAS!E453-SUM(PRRAS!E841:E843))&gt;1,1,0)</f>
        <v>0</v>
      </c>
      <c r="U84" s="235">
        <v>29566</v>
      </c>
    </row>
    <row r="85" spans="1:21" ht="15" customHeight="1" x14ac:dyDescent="0.2">
      <c r="A85" s="166">
        <f t="shared" si="3"/>
        <v>79</v>
      </c>
      <c r="B85" s="167" t="str">
        <f t="shared" si="5"/>
        <v>O.K.</v>
      </c>
      <c r="C85" s="173" t="s">
        <v>3154</v>
      </c>
      <c r="D85" s="250"/>
      <c r="E85" s="235">
        <f t="shared" si="4"/>
        <v>0</v>
      </c>
      <c r="F85" s="233">
        <v>0</v>
      </c>
      <c r="G85" s="234">
        <f>IF(ABS(PRRAS!D454-SUM(PRRAS!D844:D846))&gt;1,1,0)</f>
        <v>0</v>
      </c>
      <c r="H85" s="234">
        <f>IF(ABS(PRRAS!E454-SUM(PRRAS!E844:E846))&gt;1,1,0)</f>
        <v>0</v>
      </c>
      <c r="U85" s="235">
        <v>29927</v>
      </c>
    </row>
    <row r="86" spans="1:21" ht="15" customHeight="1" x14ac:dyDescent="0.2">
      <c r="A86" s="166">
        <f t="shared" si="3"/>
        <v>80</v>
      </c>
      <c r="B86" s="167" t="str">
        <f t="shared" si="5"/>
        <v>O.K.</v>
      </c>
      <c r="C86" s="173" t="s">
        <v>3155</v>
      </c>
      <c r="D86" s="250"/>
      <c r="E86" s="235">
        <f t="shared" si="4"/>
        <v>0</v>
      </c>
      <c r="F86" s="233">
        <v>0</v>
      </c>
      <c r="G86" s="234">
        <f>IF(ABS(PRRAS!D455-SUM(PRRAS!D847:D849))&gt;1,1,0)</f>
        <v>0</v>
      </c>
      <c r="H86" s="234">
        <f>IF(ABS(PRRAS!E455-SUM(PRRAS!E847:E849))&gt;1,1,0)</f>
        <v>0</v>
      </c>
      <c r="U86" s="235">
        <v>29943</v>
      </c>
    </row>
    <row r="87" spans="1:21" ht="15" customHeight="1" x14ac:dyDescent="0.2">
      <c r="A87" s="166">
        <f t="shared" si="3"/>
        <v>81</v>
      </c>
      <c r="B87" s="167" t="str">
        <f t="shared" si="5"/>
        <v>O.K.</v>
      </c>
      <c r="C87" s="173" t="s">
        <v>3156</v>
      </c>
      <c r="D87" s="250"/>
      <c r="E87" s="235">
        <f t="shared" si="4"/>
        <v>0</v>
      </c>
      <c r="F87" s="233">
        <v>0</v>
      </c>
      <c r="G87" s="234">
        <f>IF(ABS(PRRAS!D456-SUM(PRRAS!D850:D852))&gt;1,1,0)</f>
        <v>0</v>
      </c>
      <c r="H87" s="234">
        <f>IF(ABS(PRRAS!E456-SUM(PRRAS!E850:E852))&gt;1,1,0)</f>
        <v>0</v>
      </c>
      <c r="U87" s="235">
        <v>30099</v>
      </c>
    </row>
    <row r="88" spans="1:21" ht="15" customHeight="1" x14ac:dyDescent="0.2">
      <c r="A88" s="166">
        <f t="shared" si="3"/>
        <v>82</v>
      </c>
      <c r="B88" s="167" t="str">
        <f t="shared" si="5"/>
        <v>O.K.</v>
      </c>
      <c r="C88" s="173" t="s">
        <v>766</v>
      </c>
      <c r="D88" s="250"/>
      <c r="E88" s="235">
        <f t="shared" si="4"/>
        <v>0</v>
      </c>
      <c r="F88" s="233">
        <v>0</v>
      </c>
      <c r="G88" s="234">
        <f>IF(ABS(PRRAS!D457-SUM(PRRAS!D853:D855))&gt;1,1,0)</f>
        <v>0</v>
      </c>
      <c r="H88" s="234">
        <f>IF(ABS(PRRAS!E457-SUM(PRRAS!E853:E855))&gt;1,1,0)</f>
        <v>0</v>
      </c>
      <c r="U88" s="235">
        <v>30103</v>
      </c>
    </row>
    <row r="89" spans="1:21" ht="15" customHeight="1" x14ac:dyDescent="0.2">
      <c r="A89" s="166">
        <f t="shared" si="3"/>
        <v>83</v>
      </c>
      <c r="B89" s="167" t="str">
        <f t="shared" si="5"/>
        <v>O.K.</v>
      </c>
      <c r="C89" s="173" t="s">
        <v>3157</v>
      </c>
      <c r="D89" s="250"/>
      <c r="E89" s="235">
        <f t="shared" si="4"/>
        <v>0</v>
      </c>
      <c r="F89" s="233">
        <v>0</v>
      </c>
      <c r="G89" s="234">
        <f>IF(PRRAS!D856&gt;PRRAS!D473,1,0)</f>
        <v>0</v>
      </c>
      <c r="H89" s="234">
        <f>IF(PRRAS!E856&gt;PRRAS!E473,1,0)</f>
        <v>0</v>
      </c>
      <c r="U89" s="235">
        <v>30111</v>
      </c>
    </row>
    <row r="90" spans="1:21" ht="15" customHeight="1" x14ac:dyDescent="0.2">
      <c r="A90" s="166">
        <f t="shared" si="3"/>
        <v>84</v>
      </c>
      <c r="B90" s="167" t="str">
        <f t="shared" si="5"/>
        <v>O.K.</v>
      </c>
      <c r="C90" s="173" t="s">
        <v>3159</v>
      </c>
      <c r="D90" s="250"/>
      <c r="E90" s="235">
        <f t="shared" si="4"/>
        <v>0</v>
      </c>
      <c r="F90" s="233">
        <v>0</v>
      </c>
      <c r="G90" s="234">
        <f>IF(PRRAS!D857&gt;PRRAS!D489,1,0)</f>
        <v>0</v>
      </c>
      <c r="H90" s="234">
        <f>IF(PRRAS!E857&gt;PRRAS!E489,1,0)</f>
        <v>0</v>
      </c>
      <c r="U90" s="235">
        <v>30120</v>
      </c>
    </row>
    <row r="91" spans="1:21" ht="15" customHeight="1" x14ac:dyDescent="0.2">
      <c r="A91" s="166">
        <f t="shared" si="3"/>
        <v>85</v>
      </c>
      <c r="B91" s="167" t="str">
        <f t="shared" si="5"/>
        <v>O.K.</v>
      </c>
      <c r="C91" s="173" t="s">
        <v>3158</v>
      </c>
      <c r="D91" s="250"/>
      <c r="E91" s="235">
        <f t="shared" si="4"/>
        <v>0</v>
      </c>
      <c r="F91" s="233">
        <v>0</v>
      </c>
      <c r="G91" s="234">
        <f>IF(PRRAS!D858&gt;PRRAS!D490,1,0)</f>
        <v>0</v>
      </c>
      <c r="H91" s="234">
        <f>IF(PRRAS!E858&gt;PRRAS!E490,1,0)</f>
        <v>0</v>
      </c>
      <c r="U91" s="235">
        <v>30138</v>
      </c>
    </row>
    <row r="92" spans="1:21" ht="15" customHeight="1" x14ac:dyDescent="0.2">
      <c r="A92" s="166">
        <f t="shared" si="3"/>
        <v>86</v>
      </c>
      <c r="B92" s="167" t="str">
        <f t="shared" si="5"/>
        <v>O.K.</v>
      </c>
      <c r="C92" s="173" t="s">
        <v>3160</v>
      </c>
      <c r="D92" s="250"/>
      <c r="E92" s="235">
        <f t="shared" si="4"/>
        <v>0</v>
      </c>
      <c r="F92" s="233">
        <v>0</v>
      </c>
      <c r="G92" s="234">
        <f>IF(PRRAS!D859&gt;PRRAS!D491,1,0)</f>
        <v>0</v>
      </c>
      <c r="H92" s="234">
        <f>IF(PRRAS!E859&gt;PRRAS!E491,1,0)</f>
        <v>0</v>
      </c>
      <c r="U92" s="235">
        <v>30339</v>
      </c>
    </row>
    <row r="93" spans="1:21" ht="15" customHeight="1" x14ac:dyDescent="0.2">
      <c r="A93" s="166">
        <f t="shared" si="3"/>
        <v>87</v>
      </c>
      <c r="B93" s="167" t="str">
        <f t="shared" si="5"/>
        <v>O.K.</v>
      </c>
      <c r="C93" s="173" t="s">
        <v>3161</v>
      </c>
      <c r="D93" s="250"/>
      <c r="E93" s="235">
        <f t="shared" si="4"/>
        <v>0</v>
      </c>
      <c r="F93" s="233">
        <v>0</v>
      </c>
      <c r="G93" s="234">
        <f>IF(PRRAS!D860&gt;PRRAS!D492,1,0)</f>
        <v>0</v>
      </c>
      <c r="H93" s="234">
        <f>IF(PRRAS!E860&gt;PRRAS!E492,1,0)</f>
        <v>0</v>
      </c>
      <c r="U93" s="235">
        <v>30371</v>
      </c>
    </row>
    <row r="94" spans="1:21" ht="15" customHeight="1" x14ac:dyDescent="0.2">
      <c r="A94" s="166">
        <f t="shared" si="3"/>
        <v>88</v>
      </c>
      <c r="B94" s="167" t="str">
        <f t="shared" si="5"/>
        <v>O.K.</v>
      </c>
      <c r="C94" s="173" t="s">
        <v>3568</v>
      </c>
      <c r="D94" s="250"/>
      <c r="E94" s="235">
        <f t="shared" si="4"/>
        <v>0</v>
      </c>
      <c r="F94" s="233">
        <v>0</v>
      </c>
      <c r="G94" s="234">
        <f>IF(SUM(PRRAS!D861:D863)&gt;PRRAS!D494,1,0)</f>
        <v>0</v>
      </c>
      <c r="H94" s="234">
        <f>IF(SUM(PRRAS!E861:E863)&gt;PRRAS!E494,1,0)</f>
        <v>0</v>
      </c>
      <c r="U94" s="235">
        <v>30402</v>
      </c>
    </row>
    <row r="95" spans="1:21" ht="15" customHeight="1" x14ac:dyDescent="0.2">
      <c r="A95" s="166">
        <f t="shared" si="3"/>
        <v>89</v>
      </c>
      <c r="B95" s="167" t="str">
        <f t="shared" si="5"/>
        <v>O.K.</v>
      </c>
      <c r="C95" s="173" t="s">
        <v>3569</v>
      </c>
      <c r="D95" s="250"/>
      <c r="E95" s="235">
        <f t="shared" si="4"/>
        <v>0</v>
      </c>
      <c r="F95" s="233">
        <v>0</v>
      </c>
      <c r="G95" s="234">
        <f>IF(PRRAS!D864&gt;PRRAS!D495,1,0)</f>
        <v>0</v>
      </c>
      <c r="H95" s="234">
        <f>IF(PRRAS!E864&gt;PRRAS!E495,1,0)</f>
        <v>0</v>
      </c>
      <c r="U95" s="235">
        <v>30451</v>
      </c>
    </row>
    <row r="96" spans="1:21" ht="15" customHeight="1" x14ac:dyDescent="0.2">
      <c r="A96" s="166">
        <f t="shared" si="3"/>
        <v>90</v>
      </c>
      <c r="B96" s="167" t="str">
        <f t="shared" si="5"/>
        <v>O.K.</v>
      </c>
      <c r="C96" s="173" t="s">
        <v>3874</v>
      </c>
      <c r="D96" s="250"/>
      <c r="E96" s="235">
        <f t="shared" si="4"/>
        <v>0</v>
      </c>
      <c r="F96" s="233">
        <v>0</v>
      </c>
      <c r="G96" s="234">
        <f>IF(SUM(PRRAS!D865:D866)&gt;PRRAS!D496,1,0)</f>
        <v>0</v>
      </c>
      <c r="H96" s="234">
        <f>IF(SUM(PRRAS!E865:E866)&gt;PRRAS!E496,1,0)</f>
        <v>0</v>
      </c>
      <c r="U96" s="235">
        <v>30525</v>
      </c>
    </row>
    <row r="97" spans="1:21" ht="15" customHeight="1" x14ac:dyDescent="0.2">
      <c r="A97" s="166">
        <f t="shared" si="3"/>
        <v>91</v>
      </c>
      <c r="B97" s="167" t="str">
        <f t="shared" si="5"/>
        <v>O.K.</v>
      </c>
      <c r="C97" s="173" t="s">
        <v>3875</v>
      </c>
      <c r="D97" s="250"/>
      <c r="E97" s="235">
        <f t="shared" si="4"/>
        <v>0</v>
      </c>
      <c r="F97" s="233">
        <v>0</v>
      </c>
      <c r="G97" s="234">
        <f>IF(PRRAS!D867&gt;PRRAS!D497,1,0)</f>
        <v>0</v>
      </c>
      <c r="H97" s="234">
        <f>IF(PRRAS!E867&gt;PRRAS!E497,1,0)</f>
        <v>0</v>
      </c>
      <c r="U97" s="235">
        <v>30630</v>
      </c>
    </row>
    <row r="98" spans="1:21" ht="15" customHeight="1" x14ac:dyDescent="0.2">
      <c r="A98" s="166">
        <f t="shared" si="3"/>
        <v>92</v>
      </c>
      <c r="B98" s="167" t="str">
        <f t="shared" si="5"/>
        <v>O.K.</v>
      </c>
      <c r="C98" s="173" t="s">
        <v>3570</v>
      </c>
      <c r="D98" s="250"/>
      <c r="E98" s="235">
        <f t="shared" ref="E98:E163" si="6">MAX(G98:L98)</f>
        <v>0</v>
      </c>
      <c r="F98" s="233">
        <v>0</v>
      </c>
      <c r="G98" s="234">
        <f>IF(SUM(PRRAS!D868:D870)&gt;PRRAS!D499,1,0)</f>
        <v>0</v>
      </c>
      <c r="H98" s="234">
        <f>IF(SUM(PRRAS!E868:E870)&gt;PRRAS!E499,1,0)</f>
        <v>0</v>
      </c>
      <c r="U98" s="235">
        <v>30832</v>
      </c>
    </row>
    <row r="99" spans="1:21" ht="15" customHeight="1" x14ac:dyDescent="0.2">
      <c r="A99" s="166">
        <f t="shared" si="3"/>
        <v>93</v>
      </c>
      <c r="B99" s="167" t="str">
        <f t="shared" si="5"/>
        <v>O.K.</v>
      </c>
      <c r="C99" s="173" t="s">
        <v>3571</v>
      </c>
      <c r="D99" s="250"/>
      <c r="E99" s="235">
        <f t="shared" si="6"/>
        <v>0</v>
      </c>
      <c r="F99" s="233">
        <v>0</v>
      </c>
      <c r="G99" s="234">
        <f>IF(PRRAS!D871&gt;PRRAS!D500,1,0)</f>
        <v>0</v>
      </c>
      <c r="H99" s="234">
        <f>IF(PRRAS!E871&gt;PRRAS!E500,1,0)</f>
        <v>0</v>
      </c>
      <c r="U99" s="235">
        <v>30849</v>
      </c>
    </row>
    <row r="100" spans="1:21" ht="15" customHeight="1" x14ac:dyDescent="0.2">
      <c r="A100" s="166">
        <f t="shared" si="3"/>
        <v>94</v>
      </c>
      <c r="B100" s="167" t="str">
        <f t="shared" si="5"/>
        <v>O.K.</v>
      </c>
      <c r="C100" s="173" t="s">
        <v>2615</v>
      </c>
      <c r="D100" s="250"/>
      <c r="E100" s="235">
        <f t="shared" si="6"/>
        <v>0</v>
      </c>
      <c r="F100" s="233">
        <v>0</v>
      </c>
      <c r="G100" s="234">
        <f>IF(SUM(PRRAS!D872:D873)&gt;PRRAS!D501,1,0)</f>
        <v>0</v>
      </c>
      <c r="H100" s="234">
        <f>IF(SUM(PRRAS!E872:E873)&gt;PRRAS!E501,1,0)</f>
        <v>0</v>
      </c>
      <c r="U100" s="235">
        <v>30865</v>
      </c>
    </row>
    <row r="101" spans="1:21" ht="15" customHeight="1" x14ac:dyDescent="0.2">
      <c r="A101" s="166">
        <f t="shared" si="3"/>
        <v>95</v>
      </c>
      <c r="B101" s="167" t="str">
        <f t="shared" si="5"/>
        <v>O.K.</v>
      </c>
      <c r="C101" s="173" t="s">
        <v>2616</v>
      </c>
      <c r="D101" s="250"/>
      <c r="E101" s="235">
        <f t="shared" si="6"/>
        <v>0</v>
      </c>
      <c r="F101" s="233">
        <v>0</v>
      </c>
      <c r="G101" s="234">
        <f>IF(SUM(PRRAS!D874:D876)&gt;PRRAS!D502,1,0)</f>
        <v>0</v>
      </c>
      <c r="H101" s="234">
        <f>IF(SUM(PRRAS!E874:E876)&gt;PRRAS!E502,1,0)</f>
        <v>0</v>
      </c>
      <c r="U101" s="235">
        <v>30912</v>
      </c>
    </row>
    <row r="102" spans="1:21" ht="15" customHeight="1" x14ac:dyDescent="0.2">
      <c r="A102" s="166">
        <f t="shared" si="3"/>
        <v>96</v>
      </c>
      <c r="B102" s="167" t="str">
        <f t="shared" si="5"/>
        <v>O.K.</v>
      </c>
      <c r="C102" s="173" t="s">
        <v>2617</v>
      </c>
      <c r="D102" s="250"/>
      <c r="E102" s="235">
        <f t="shared" si="6"/>
        <v>0</v>
      </c>
      <c r="F102" s="233">
        <v>0</v>
      </c>
      <c r="G102" s="234">
        <f>IF(PRRAS!D877&gt;PRRAS!D503,1,0)</f>
        <v>0</v>
      </c>
      <c r="H102" s="234">
        <f>IF(PRRAS!E877&gt;PRRAS!E503,1,0)</f>
        <v>0</v>
      </c>
      <c r="U102" s="235">
        <v>30929</v>
      </c>
    </row>
    <row r="103" spans="1:21" ht="15" customHeight="1" x14ac:dyDescent="0.2">
      <c r="A103" s="166">
        <f t="shared" si="3"/>
        <v>97</v>
      </c>
      <c r="B103" s="167" t="str">
        <f t="shared" si="5"/>
        <v>O.K.</v>
      </c>
      <c r="C103" s="173" t="s">
        <v>2618</v>
      </c>
      <c r="D103" s="250"/>
      <c r="E103" s="235">
        <f t="shared" si="6"/>
        <v>0</v>
      </c>
      <c r="F103" s="233">
        <v>0</v>
      </c>
      <c r="G103" s="234">
        <f>IF(SUM(PRRAS!D878:D879)&gt;PRRAS!D504,1,0)</f>
        <v>0</v>
      </c>
      <c r="H103" s="234">
        <f>IF(SUM(PRRAS!E878:E879)&gt;PRRAS!E504,1,0)</f>
        <v>0</v>
      </c>
      <c r="U103" s="235">
        <v>30953</v>
      </c>
    </row>
    <row r="104" spans="1:21" ht="15" customHeight="1" x14ac:dyDescent="0.2">
      <c r="A104" s="166">
        <f t="shared" si="3"/>
        <v>98</v>
      </c>
      <c r="B104" s="167" t="str">
        <f t="shared" si="5"/>
        <v>O.K.</v>
      </c>
      <c r="C104" s="173" t="s">
        <v>2619</v>
      </c>
      <c r="D104" s="250"/>
      <c r="E104" s="235">
        <f t="shared" si="6"/>
        <v>0</v>
      </c>
      <c r="F104" s="233">
        <v>0</v>
      </c>
      <c r="G104" s="234">
        <f>IF(PRRAS!D880&gt;PRRAS!D506,1,0)</f>
        <v>0</v>
      </c>
      <c r="H104" s="234">
        <f>IF(PRRAS!E880&gt;PRRAS!E506,1,0)</f>
        <v>0</v>
      </c>
      <c r="U104" s="235">
        <v>31042</v>
      </c>
    </row>
    <row r="105" spans="1:21" ht="15" customHeight="1" x14ac:dyDescent="0.2">
      <c r="A105" s="166">
        <f t="shared" si="3"/>
        <v>99</v>
      </c>
      <c r="B105" s="167" t="str">
        <f t="shared" si="5"/>
        <v>O.K.</v>
      </c>
      <c r="C105" s="173" t="s">
        <v>2620</v>
      </c>
      <c r="D105" s="250"/>
      <c r="E105" s="235">
        <f t="shared" si="6"/>
        <v>0</v>
      </c>
      <c r="F105" s="233">
        <v>0</v>
      </c>
      <c r="G105" s="234">
        <f>IF(PRRAS!D881&gt;PRRAS!D507,1,0)</f>
        <v>0</v>
      </c>
      <c r="H105" s="234">
        <f>IF(PRRAS!E881&gt;PRRAS!E507,1,0)</f>
        <v>0</v>
      </c>
      <c r="U105" s="235">
        <v>31147</v>
      </c>
    </row>
    <row r="106" spans="1:21" ht="15" customHeight="1" x14ac:dyDescent="0.2">
      <c r="A106" s="166">
        <f t="shared" si="3"/>
        <v>100</v>
      </c>
      <c r="B106" s="167" t="str">
        <f t="shared" si="5"/>
        <v>O.K.</v>
      </c>
      <c r="C106" s="173" t="s">
        <v>2621</v>
      </c>
      <c r="D106" s="250"/>
      <c r="E106" s="235">
        <f t="shared" si="6"/>
        <v>0</v>
      </c>
      <c r="F106" s="233">
        <v>0</v>
      </c>
      <c r="G106" s="234">
        <f>IF(PRRAS!D882&gt;PRRAS!D508,1,0)</f>
        <v>0</v>
      </c>
      <c r="H106" s="234">
        <f>IF(PRRAS!E882&gt;PRRAS!E508,1,0)</f>
        <v>0</v>
      </c>
      <c r="U106" s="235">
        <v>31202</v>
      </c>
    </row>
    <row r="107" spans="1:21" ht="15" customHeight="1" x14ac:dyDescent="0.2">
      <c r="A107" s="166">
        <f t="shared" si="3"/>
        <v>101</v>
      </c>
      <c r="B107" s="167" t="str">
        <f t="shared" si="5"/>
        <v>O.K.</v>
      </c>
      <c r="C107" s="173" t="s">
        <v>2622</v>
      </c>
      <c r="D107" s="250"/>
      <c r="E107" s="235">
        <f t="shared" si="6"/>
        <v>0</v>
      </c>
      <c r="F107" s="233">
        <v>0</v>
      </c>
      <c r="G107" s="234">
        <f>IF(ABS(PRRAS!D511-PRRAS!D883-PRRAS!D884)&gt;1,1,0)</f>
        <v>0</v>
      </c>
      <c r="H107" s="234">
        <f>IF(ABS(PRRAS!E511-PRRAS!E883-PRRAS!E884)&gt;1,1,0)</f>
        <v>0</v>
      </c>
      <c r="U107" s="235">
        <v>31278</v>
      </c>
    </row>
    <row r="108" spans="1:21" ht="15" customHeight="1" x14ac:dyDescent="0.2">
      <c r="A108" s="166">
        <f t="shared" si="3"/>
        <v>102</v>
      </c>
      <c r="B108" s="167" t="str">
        <f t="shared" si="5"/>
        <v>O.K.</v>
      </c>
      <c r="C108" s="173" t="s">
        <v>2623</v>
      </c>
      <c r="D108" s="250"/>
      <c r="E108" s="235">
        <f t="shared" si="6"/>
        <v>0</v>
      </c>
      <c r="F108" s="233">
        <v>0</v>
      </c>
      <c r="G108" s="234">
        <f>IF(ABS(PRRAS!D512-PRRAS!D885-PRRAS!D886)&gt;1,1,0)</f>
        <v>0</v>
      </c>
      <c r="H108" s="234">
        <f>IF(ABS(PRRAS!E512-PRRAS!E885-PRRAS!E886)&gt;1,1,0)</f>
        <v>0</v>
      </c>
      <c r="U108" s="235">
        <v>31286</v>
      </c>
    </row>
    <row r="109" spans="1:21" ht="15" customHeight="1" x14ac:dyDescent="0.2">
      <c r="A109" s="166">
        <f t="shared" si="3"/>
        <v>103</v>
      </c>
      <c r="B109" s="167" t="str">
        <f t="shared" si="5"/>
        <v>O.K.</v>
      </c>
      <c r="C109" s="173" t="s">
        <v>4101</v>
      </c>
      <c r="D109" s="250"/>
      <c r="E109" s="235">
        <f t="shared" si="6"/>
        <v>0</v>
      </c>
      <c r="F109" s="233">
        <v>0</v>
      </c>
      <c r="G109" s="234">
        <f>IF(ABS(PRRAS!D513-PRRAS!D887-PRRAS!D888)&gt;1,1,0)</f>
        <v>0</v>
      </c>
      <c r="H109" s="234">
        <f>IF(ABS(PRRAS!E513-PRRAS!E887-PRRAS!E888)&gt;1,1,0)</f>
        <v>0</v>
      </c>
      <c r="U109" s="235">
        <v>31317</v>
      </c>
    </row>
    <row r="110" spans="1:21" ht="15" customHeight="1" x14ac:dyDescent="0.2">
      <c r="A110" s="166">
        <f t="shared" si="3"/>
        <v>104</v>
      </c>
      <c r="B110" s="167" t="str">
        <f t="shared" si="5"/>
        <v>O.K.</v>
      </c>
      <c r="C110" s="173" t="s">
        <v>4102</v>
      </c>
      <c r="D110" s="250"/>
      <c r="E110" s="235">
        <f t="shared" si="6"/>
        <v>0</v>
      </c>
      <c r="F110" s="233">
        <v>0</v>
      </c>
      <c r="G110" s="234">
        <f>IF(ABS(PRRAS!D514-PRRAS!D889-PRRAS!D890)&gt;1,1,0)</f>
        <v>0</v>
      </c>
      <c r="H110" s="234">
        <f>IF(ABS(PRRAS!E514-PRRAS!E889-PRRAS!E890)&gt;1,1,0)</f>
        <v>0</v>
      </c>
      <c r="U110" s="235">
        <v>31413</v>
      </c>
    </row>
    <row r="111" spans="1:21" ht="15" customHeight="1" x14ac:dyDescent="0.2">
      <c r="A111" s="166">
        <f t="shared" si="3"/>
        <v>105</v>
      </c>
      <c r="B111" s="167" t="str">
        <f t="shared" si="5"/>
        <v>O.K.</v>
      </c>
      <c r="C111" s="173" t="s">
        <v>4103</v>
      </c>
      <c r="D111" s="250"/>
      <c r="E111" s="235">
        <f t="shared" si="6"/>
        <v>0</v>
      </c>
      <c r="F111" s="233">
        <v>0</v>
      </c>
      <c r="G111" s="234">
        <f>IF(ABS(PRRAS!D515-PRRAS!D891-PRRAS!D892)&gt;1,1,0)</f>
        <v>0</v>
      </c>
      <c r="H111" s="234">
        <f>IF(ABS(PRRAS!E515-PRRAS!E891-PRRAS!E892)&gt;1,1,0)</f>
        <v>0</v>
      </c>
      <c r="U111" s="235">
        <v>31421</v>
      </c>
    </row>
    <row r="112" spans="1:21" ht="15" customHeight="1" x14ac:dyDescent="0.2">
      <c r="A112" s="166">
        <f t="shared" si="3"/>
        <v>106</v>
      </c>
      <c r="B112" s="167" t="str">
        <f t="shared" si="5"/>
        <v>O.K.</v>
      </c>
      <c r="C112" s="173" t="s">
        <v>4104</v>
      </c>
      <c r="D112" s="250"/>
      <c r="E112" s="235">
        <f t="shared" si="6"/>
        <v>0</v>
      </c>
      <c r="F112" s="233">
        <v>0</v>
      </c>
      <c r="G112" s="234">
        <f>IF(ABS(PRRAS!D516-PRRAS!D893-PRRAS!D894)&gt;1,1,0)</f>
        <v>0</v>
      </c>
      <c r="H112" s="234">
        <f>IF(ABS(PRRAS!E516-PRRAS!E893-PRRAS!E894)&gt;1,1,0)</f>
        <v>0</v>
      </c>
      <c r="U112" s="235">
        <v>31430</v>
      </c>
    </row>
    <row r="113" spans="1:21" ht="15" customHeight="1" x14ac:dyDescent="0.2">
      <c r="A113" s="166">
        <f t="shared" si="3"/>
        <v>107</v>
      </c>
      <c r="B113" s="167" t="str">
        <f t="shared" si="5"/>
        <v>O.K.</v>
      </c>
      <c r="C113" s="173" t="s">
        <v>2628</v>
      </c>
      <c r="D113" s="250"/>
      <c r="E113" s="235">
        <f t="shared" si="6"/>
        <v>0</v>
      </c>
      <c r="F113" s="233">
        <v>0</v>
      </c>
      <c r="G113" s="234">
        <f>IF(ABS(PRRAS!D517-PRRAS!D895-PRRAS!D896)&gt;1,1,0)</f>
        <v>0</v>
      </c>
      <c r="H113" s="234">
        <f>IF(ABS(PRRAS!E517-PRRAS!E895-PRRAS!E896)&gt;1,1,0)</f>
        <v>0</v>
      </c>
      <c r="U113" s="235">
        <v>31448</v>
      </c>
    </row>
    <row r="114" spans="1:21" ht="15" customHeight="1" x14ac:dyDescent="0.2">
      <c r="A114" s="166">
        <f t="shared" si="3"/>
        <v>108</v>
      </c>
      <c r="B114" s="167" t="str">
        <f t="shared" si="5"/>
        <v>O.K.</v>
      </c>
      <c r="C114" s="173" t="s">
        <v>2629</v>
      </c>
      <c r="D114" s="250"/>
      <c r="E114" s="235">
        <f t="shared" si="6"/>
        <v>0</v>
      </c>
      <c r="F114" s="233">
        <v>0</v>
      </c>
      <c r="G114" s="234">
        <f>IF(PRRAS!D897&gt;PRRAS!D529,1,0)</f>
        <v>0</v>
      </c>
      <c r="H114" s="234">
        <f>IF(PRRAS!E897&gt;PRRAS!E529,1,0)</f>
        <v>0</v>
      </c>
      <c r="U114" s="235">
        <v>31456</v>
      </c>
    </row>
    <row r="115" spans="1:21" ht="15" customHeight="1" x14ac:dyDescent="0.2">
      <c r="A115" s="166">
        <f t="shared" si="3"/>
        <v>109</v>
      </c>
      <c r="B115" s="167" t="str">
        <f t="shared" si="5"/>
        <v>O.K.</v>
      </c>
      <c r="C115" s="173" t="s">
        <v>2630</v>
      </c>
      <c r="D115" s="250"/>
      <c r="E115" s="235">
        <f t="shared" si="6"/>
        <v>0</v>
      </c>
      <c r="F115" s="233">
        <v>0</v>
      </c>
      <c r="G115" s="234">
        <f>IF(PRRAS!D898+PRRAS!D899&gt;PRRAS!D539,1,0)</f>
        <v>0</v>
      </c>
      <c r="H115" s="234">
        <f>IF(PRRAS!E898+PRRAS!E899&gt;PRRAS!E539,1,0)</f>
        <v>0</v>
      </c>
      <c r="U115" s="235">
        <v>31497</v>
      </c>
    </row>
    <row r="116" spans="1:21" ht="15" customHeight="1" x14ac:dyDescent="0.2">
      <c r="A116" s="166">
        <f t="shared" si="3"/>
        <v>110</v>
      </c>
      <c r="B116" s="167" t="str">
        <f t="shared" si="5"/>
        <v>O.K.</v>
      </c>
      <c r="C116" s="173" t="s">
        <v>2631</v>
      </c>
      <c r="D116" s="250"/>
      <c r="E116" s="235">
        <f t="shared" si="6"/>
        <v>0</v>
      </c>
      <c r="F116" s="233">
        <v>0</v>
      </c>
      <c r="G116" s="234">
        <f>IF(PRRAS!D900+PRRAS!D901&gt;PRRAS!D542,1,0)</f>
        <v>0</v>
      </c>
      <c r="H116" s="234">
        <f>IF(PRRAS!E900+PRRAS!E901&gt;PRRAS!E542,1,0)</f>
        <v>0</v>
      </c>
      <c r="U116" s="235">
        <v>31536</v>
      </c>
    </row>
    <row r="117" spans="1:21" ht="15" customHeight="1" x14ac:dyDescent="0.2">
      <c r="A117" s="166">
        <f t="shared" si="3"/>
        <v>111</v>
      </c>
      <c r="B117" s="167" t="str">
        <f t="shared" si="5"/>
        <v>O.K.</v>
      </c>
      <c r="C117" s="173" t="s">
        <v>2632</v>
      </c>
      <c r="D117" s="250"/>
      <c r="E117" s="235">
        <f t="shared" si="6"/>
        <v>0</v>
      </c>
      <c r="F117" s="233">
        <v>0</v>
      </c>
      <c r="G117" s="234">
        <f>IF(PRRAS!D902+PRRAS!D903&gt;PRRAS!D543,1,0)</f>
        <v>0</v>
      </c>
      <c r="H117" s="234">
        <f>IF(PRRAS!E902+PRRAS!E903&gt;PRRAS!E543,1,0)</f>
        <v>0</v>
      </c>
      <c r="U117" s="235">
        <v>31729</v>
      </c>
    </row>
    <row r="118" spans="1:21" ht="15" customHeight="1" x14ac:dyDescent="0.2">
      <c r="A118" s="166">
        <f t="shared" si="3"/>
        <v>112</v>
      </c>
      <c r="B118" s="167" t="str">
        <f t="shared" si="5"/>
        <v>O.K.</v>
      </c>
      <c r="C118" s="173" t="s">
        <v>2633</v>
      </c>
      <c r="D118" s="250"/>
      <c r="E118" s="235">
        <f t="shared" si="6"/>
        <v>0</v>
      </c>
      <c r="F118" s="233">
        <v>0</v>
      </c>
      <c r="G118" s="234">
        <f>IF(PRRAS!D904+PRRAS!D905&gt;PRRAS!D544,1,0)</f>
        <v>0</v>
      </c>
      <c r="H118" s="234">
        <f>IF(PRRAS!E904+PRRAS!E905&gt;PRRAS!E544,1,0)</f>
        <v>0</v>
      </c>
      <c r="U118" s="235">
        <v>31737</v>
      </c>
    </row>
    <row r="119" spans="1:21" ht="15" customHeight="1" x14ac:dyDescent="0.2">
      <c r="A119" s="166">
        <f t="shared" si="3"/>
        <v>113</v>
      </c>
      <c r="B119" s="167" t="str">
        <f t="shared" si="5"/>
        <v>O.K.</v>
      </c>
      <c r="C119" s="173" t="s">
        <v>2634</v>
      </c>
      <c r="D119" s="250"/>
      <c r="E119" s="235">
        <f t="shared" si="6"/>
        <v>0</v>
      </c>
      <c r="F119" s="233">
        <v>0</v>
      </c>
      <c r="G119" s="234">
        <f>IF(ABS(PRRAS!D545-SUM(PRRAS!D906:D908))&gt;1,1,0)</f>
        <v>0</v>
      </c>
      <c r="H119" s="234">
        <f>IF(ABS(PRRAS!E545-SUM(PRRAS!E906:E908))&gt;1,1,0)</f>
        <v>0</v>
      </c>
      <c r="U119" s="235">
        <v>31753</v>
      </c>
    </row>
    <row r="120" spans="1:21" ht="15" customHeight="1" x14ac:dyDescent="0.2">
      <c r="A120" s="166">
        <f t="shared" si="3"/>
        <v>114</v>
      </c>
      <c r="B120" s="167" t="str">
        <f t="shared" si="5"/>
        <v>O.K.</v>
      </c>
      <c r="C120" s="173" t="s">
        <v>2635</v>
      </c>
      <c r="D120" s="250"/>
      <c r="E120" s="235">
        <f t="shared" si="6"/>
        <v>0</v>
      </c>
      <c r="F120" s="233">
        <v>0</v>
      </c>
      <c r="G120" s="234">
        <f>IF(SUM(PRRAS!D909:D910)&gt;PRRAS!D547,1,0)</f>
        <v>0</v>
      </c>
      <c r="H120" s="234">
        <f>IF(SUM(PRRAS!E909:E910)&gt;PRRAS!E547,1,0)</f>
        <v>0</v>
      </c>
      <c r="U120" s="235">
        <v>31761</v>
      </c>
    </row>
    <row r="121" spans="1:21" ht="15" customHeight="1" x14ac:dyDescent="0.2">
      <c r="A121" s="166">
        <f t="shared" si="3"/>
        <v>115</v>
      </c>
      <c r="B121" s="167" t="str">
        <f t="shared" si="5"/>
        <v>O.K.</v>
      </c>
      <c r="C121" s="173" t="s">
        <v>2636</v>
      </c>
      <c r="D121" s="250"/>
      <c r="E121" s="235">
        <f t="shared" si="6"/>
        <v>0</v>
      </c>
      <c r="F121" s="233">
        <v>0</v>
      </c>
      <c r="G121" s="234">
        <f>IF(SUM(PRRAS!D911:D912)&gt;PRRAS!D548,1,0)</f>
        <v>0</v>
      </c>
      <c r="H121" s="234">
        <f>IF(SUM(PRRAS!E911:E912)&gt;PRRAS!E548,1,0)</f>
        <v>0</v>
      </c>
      <c r="U121" s="235">
        <v>31770</v>
      </c>
    </row>
    <row r="122" spans="1:21" ht="15" customHeight="1" x14ac:dyDescent="0.2">
      <c r="A122" s="166">
        <f t="shared" si="3"/>
        <v>116</v>
      </c>
      <c r="B122" s="167" t="str">
        <f t="shared" si="5"/>
        <v>O.K.</v>
      </c>
      <c r="C122" s="173" t="s">
        <v>2637</v>
      </c>
      <c r="D122" s="250"/>
      <c r="E122" s="235">
        <f t="shared" si="6"/>
        <v>0</v>
      </c>
      <c r="F122" s="233">
        <v>0</v>
      </c>
      <c r="G122" s="234">
        <f>IF(SUM(PRRAS!D913:D914)&gt;PRRAS!D549,1,0)</f>
        <v>0</v>
      </c>
      <c r="H122" s="234">
        <f>IF(SUM(PRRAS!E913:E914)&gt;PRRAS!E549,1,0)</f>
        <v>0</v>
      </c>
      <c r="U122" s="235">
        <v>31788</v>
      </c>
    </row>
    <row r="123" spans="1:21" ht="15" customHeight="1" x14ac:dyDescent="0.2">
      <c r="A123" s="166">
        <f t="shared" si="3"/>
        <v>117</v>
      </c>
      <c r="B123" s="167" t="str">
        <f t="shared" si="5"/>
        <v>O.K.</v>
      </c>
      <c r="C123" s="173" t="s">
        <v>770</v>
      </c>
      <c r="D123" s="250"/>
      <c r="E123" s="235">
        <f t="shared" si="6"/>
        <v>0</v>
      </c>
      <c r="F123" s="233">
        <v>0</v>
      </c>
      <c r="G123" s="234">
        <f>IF(ABS(PRRAS!D554-SUM(PRRAS!D915:D917))&gt;1,1,0)</f>
        <v>0</v>
      </c>
      <c r="H123" s="234">
        <f>IF(ABS(PRRAS!E554-SUM(PRRAS!E915:E917))&gt;1,1,0)</f>
        <v>0</v>
      </c>
      <c r="U123" s="235">
        <v>31796</v>
      </c>
    </row>
    <row r="124" spans="1:21" ht="15" customHeight="1" x14ac:dyDescent="0.2">
      <c r="A124" s="166">
        <f t="shared" si="3"/>
        <v>118</v>
      </c>
      <c r="B124" s="167" t="str">
        <f t="shared" si="5"/>
        <v>O.K.</v>
      </c>
      <c r="C124" s="173" t="s">
        <v>63</v>
      </c>
      <c r="D124" s="250"/>
      <c r="E124" s="235">
        <f t="shared" si="6"/>
        <v>0</v>
      </c>
      <c r="F124" s="233">
        <v>0</v>
      </c>
      <c r="G124" s="234">
        <f>IF(ABS(PRRAS!D555-SUM(PRRAS!D918:D920))&gt;1,1,0)</f>
        <v>0</v>
      </c>
      <c r="H124" s="234">
        <f>IF(ABS(PRRAS!E555-SUM(PRRAS!E918:E920))&gt;1,1,0)</f>
        <v>0</v>
      </c>
      <c r="U124" s="235">
        <v>31920</v>
      </c>
    </row>
    <row r="125" spans="1:21" ht="15" customHeight="1" x14ac:dyDescent="0.2">
      <c r="A125" s="166">
        <f t="shared" si="3"/>
        <v>119</v>
      </c>
      <c r="B125" s="167" t="str">
        <f t="shared" si="5"/>
        <v>O.K.</v>
      </c>
      <c r="C125" s="173" t="s">
        <v>83</v>
      </c>
      <c r="D125" s="250"/>
      <c r="E125" s="235">
        <f t="shared" si="6"/>
        <v>0</v>
      </c>
      <c r="F125" s="233">
        <v>0</v>
      </c>
      <c r="G125" s="234">
        <f>IF(ABS(PRRAS!D559-SUM(PRRAS!D921:D922))&gt;1,1,0)</f>
        <v>0</v>
      </c>
      <c r="H125" s="234">
        <f>IF(ABS(PRRAS!E559-SUM(PRRAS!E921:E922))&gt;1,1,0)</f>
        <v>0</v>
      </c>
      <c r="U125" s="235">
        <v>31995</v>
      </c>
    </row>
    <row r="126" spans="1:21" ht="15" customHeight="1" x14ac:dyDescent="0.2">
      <c r="A126" s="166">
        <f t="shared" si="3"/>
        <v>120</v>
      </c>
      <c r="B126" s="167" t="str">
        <f t="shared" si="5"/>
        <v>O.K.</v>
      </c>
      <c r="C126" s="173" t="s">
        <v>777</v>
      </c>
      <c r="D126" s="250"/>
      <c r="E126" s="235">
        <f t="shared" si="6"/>
        <v>0</v>
      </c>
      <c r="F126" s="233">
        <v>0</v>
      </c>
      <c r="G126" s="234">
        <f>IF(ABS(PRRAS!D560-SUM(PRRAS!D923:D925))&gt;1,1,0)</f>
        <v>0</v>
      </c>
      <c r="H126" s="234">
        <f>IF(ABS(PRRAS!E560-SUM(PRRAS!E923:E925))&gt;1,1,0)</f>
        <v>0</v>
      </c>
      <c r="U126" s="235">
        <v>32002</v>
      </c>
    </row>
    <row r="127" spans="1:21" ht="15" customHeight="1" x14ac:dyDescent="0.2">
      <c r="A127" s="166">
        <f t="shared" si="3"/>
        <v>121</v>
      </c>
      <c r="B127" s="167" t="str">
        <f t="shared" si="5"/>
        <v>O.K.</v>
      </c>
      <c r="C127" s="173" t="s">
        <v>778</v>
      </c>
      <c r="D127" s="250"/>
      <c r="E127" s="235">
        <f t="shared" si="6"/>
        <v>0</v>
      </c>
      <c r="F127" s="233">
        <v>0</v>
      </c>
      <c r="G127" s="234">
        <f>IF(ABS(PRRAS!D561-SUM(PRRAS!D926:D928))&gt;1,1,0)</f>
        <v>0</v>
      </c>
      <c r="H127" s="234">
        <f>IF(ABS(PRRAS!E561-SUM(PRRAS!E926:E928))&gt;1,1,0)</f>
        <v>0</v>
      </c>
      <c r="U127" s="235">
        <v>32133</v>
      </c>
    </row>
    <row r="128" spans="1:21" ht="15" customHeight="1" x14ac:dyDescent="0.2">
      <c r="A128" s="166">
        <f t="shared" si="3"/>
        <v>122</v>
      </c>
      <c r="B128" s="167" t="str">
        <f t="shared" si="5"/>
        <v>O.K.</v>
      </c>
      <c r="C128" s="173" t="s">
        <v>779</v>
      </c>
      <c r="D128" s="250"/>
      <c r="E128" s="235">
        <f t="shared" si="6"/>
        <v>0</v>
      </c>
      <c r="F128" s="233">
        <v>0</v>
      </c>
      <c r="G128" s="234">
        <f>IF(ABS(PRRAS!D562-SUM(PRRAS!D929:D931))&gt;1,1,0)</f>
        <v>0</v>
      </c>
      <c r="H128" s="234">
        <f>IF(ABS(PRRAS!E562-SUM(PRRAS!E929:E931))&gt;1,1,0)</f>
        <v>0</v>
      </c>
      <c r="U128" s="235">
        <v>32168</v>
      </c>
    </row>
    <row r="129" spans="1:21" ht="15" customHeight="1" x14ac:dyDescent="0.2">
      <c r="A129" s="166">
        <f t="shared" si="3"/>
        <v>123</v>
      </c>
      <c r="B129" s="167" t="str">
        <f t="shared" si="5"/>
        <v>O.K.</v>
      </c>
      <c r="C129" s="173" t="s">
        <v>780</v>
      </c>
      <c r="D129" s="250"/>
      <c r="E129" s="235">
        <f t="shared" si="6"/>
        <v>0</v>
      </c>
      <c r="F129" s="233">
        <v>0</v>
      </c>
      <c r="G129" s="234">
        <f>IF(ABS(PRRAS!D563-SUM(PRRAS!D932:D934))&gt;1,1,0)</f>
        <v>0</v>
      </c>
      <c r="H129" s="234">
        <f>IF(ABS(PRRAS!E563-SUM(PRRAS!E932:E934))&gt;1,1,0)</f>
        <v>0</v>
      </c>
      <c r="U129" s="235">
        <v>32176</v>
      </c>
    </row>
    <row r="130" spans="1:21" ht="15" customHeight="1" x14ac:dyDescent="0.2">
      <c r="A130" s="166">
        <f t="shared" si="3"/>
        <v>124</v>
      </c>
      <c r="B130" s="167" t="str">
        <f t="shared" si="5"/>
        <v>O.K.</v>
      </c>
      <c r="C130" s="173" t="s">
        <v>781</v>
      </c>
      <c r="D130" s="250"/>
      <c r="E130" s="235">
        <f t="shared" si="6"/>
        <v>0</v>
      </c>
      <c r="F130" s="233">
        <v>0</v>
      </c>
      <c r="G130" s="234">
        <f>IF(ABS(PRRAS!D564-SUM(PRRAS!D935:D937))&gt;1,1,0)</f>
        <v>0</v>
      </c>
      <c r="H130" s="234">
        <f>IF(ABS(PRRAS!E564-SUM(PRRAS!E935:E937))&gt;1,1,0)</f>
        <v>0</v>
      </c>
      <c r="U130" s="235">
        <v>32184</v>
      </c>
    </row>
    <row r="131" spans="1:21" ht="15" customHeight="1" x14ac:dyDescent="0.2">
      <c r="A131" s="166">
        <f t="shared" si="3"/>
        <v>125</v>
      </c>
      <c r="B131" s="167" t="str">
        <f t="shared" si="5"/>
        <v>O.K.</v>
      </c>
      <c r="C131" s="173" t="s">
        <v>782</v>
      </c>
      <c r="D131" s="250"/>
      <c r="E131" s="235">
        <f t="shared" si="6"/>
        <v>0</v>
      </c>
      <c r="F131" s="233">
        <v>0</v>
      </c>
      <c r="G131" s="234">
        <f>IF(ABS(PRRAS!D565-SUM(PRRAS!D938:D940))&gt;1,1,0)</f>
        <v>0</v>
      </c>
      <c r="H131" s="234">
        <f>IF(ABS(PRRAS!E565-SUM(PRRAS!E938:E940))&gt;1,1,0)</f>
        <v>0</v>
      </c>
      <c r="U131" s="235">
        <v>32221</v>
      </c>
    </row>
    <row r="132" spans="1:21" ht="15" customHeight="1" x14ac:dyDescent="0.2">
      <c r="A132" s="166">
        <f t="shared" si="3"/>
        <v>126</v>
      </c>
      <c r="B132" s="167" t="str">
        <f t="shared" si="5"/>
        <v>O.K.</v>
      </c>
      <c r="C132" s="173" t="s">
        <v>783</v>
      </c>
      <c r="D132" s="250"/>
      <c r="E132" s="235">
        <f t="shared" si="6"/>
        <v>0</v>
      </c>
      <c r="F132" s="233">
        <v>0</v>
      </c>
      <c r="G132" s="234">
        <f>IF(PRRAS!D941&gt;PRRAS!D598,1,0)</f>
        <v>0</v>
      </c>
      <c r="H132" s="234">
        <f>IF(PRRAS!E941&gt;PRRAS!E598,1,0)</f>
        <v>0</v>
      </c>
      <c r="U132" s="235">
        <v>32272</v>
      </c>
    </row>
    <row r="133" spans="1:21" ht="15" customHeight="1" x14ac:dyDescent="0.2">
      <c r="A133" s="166">
        <f t="shared" si="3"/>
        <v>127</v>
      </c>
      <c r="B133" s="167" t="str">
        <f t="shared" si="5"/>
        <v>O.K.</v>
      </c>
      <c r="C133" s="173" t="s">
        <v>784</v>
      </c>
      <c r="D133" s="250"/>
      <c r="E133" s="235">
        <f t="shared" si="6"/>
        <v>0</v>
      </c>
      <c r="F133" s="233">
        <v>0</v>
      </c>
      <c r="G133" s="234">
        <f>IF(PRRAS!D942&gt;PRRAS!D599,1,0)</f>
        <v>0</v>
      </c>
      <c r="H133" s="234">
        <f>IF(PRRAS!E942&gt;PRRAS!E599,1,0)</f>
        <v>0</v>
      </c>
      <c r="U133" s="235">
        <v>32490</v>
      </c>
    </row>
    <row r="134" spans="1:21" ht="15" customHeight="1" x14ac:dyDescent="0.2">
      <c r="A134" s="166">
        <f t="shared" si="3"/>
        <v>128</v>
      </c>
      <c r="B134" s="167" t="str">
        <f t="shared" si="5"/>
        <v>O.K.</v>
      </c>
      <c r="C134" s="173" t="s">
        <v>785</v>
      </c>
      <c r="D134" s="250"/>
      <c r="E134" s="235">
        <f t="shared" si="6"/>
        <v>0</v>
      </c>
      <c r="F134" s="233">
        <v>0</v>
      </c>
      <c r="G134" s="234">
        <f>IF(PRRAS!D943&gt;PRRAS!D600,1,0)</f>
        <v>0</v>
      </c>
      <c r="H134" s="234">
        <f>IF(PRRAS!E943&gt;PRRAS!E600,1,0)</f>
        <v>0</v>
      </c>
      <c r="U134" s="235">
        <v>32504</v>
      </c>
    </row>
    <row r="135" spans="1:21" ht="15" customHeight="1" x14ac:dyDescent="0.2">
      <c r="A135" s="166">
        <f t="shared" si="3"/>
        <v>129</v>
      </c>
      <c r="B135" s="167" t="str">
        <f t="shared" si="5"/>
        <v>O.K.</v>
      </c>
      <c r="C135" s="173" t="s">
        <v>786</v>
      </c>
      <c r="D135" s="250"/>
      <c r="E135" s="235">
        <f t="shared" si="6"/>
        <v>0</v>
      </c>
      <c r="F135" s="233">
        <v>0</v>
      </c>
      <c r="G135" s="234">
        <f>IF(PRRAS!D944&gt;PRRAS!D601,1,0)</f>
        <v>0</v>
      </c>
      <c r="H135" s="234">
        <f>IF(PRRAS!E944&gt;PRRAS!E601,1,0)</f>
        <v>0</v>
      </c>
      <c r="U135" s="235">
        <v>32529</v>
      </c>
    </row>
    <row r="136" spans="1:21" ht="15" customHeight="1" x14ac:dyDescent="0.2">
      <c r="A136" s="166">
        <f t="shared" si="3"/>
        <v>130</v>
      </c>
      <c r="B136" s="167" t="str">
        <f t="shared" si="5"/>
        <v>O.K.</v>
      </c>
      <c r="C136" s="173" t="s">
        <v>787</v>
      </c>
      <c r="D136" s="250"/>
      <c r="E136" s="235">
        <f t="shared" si="6"/>
        <v>0</v>
      </c>
      <c r="F136" s="233">
        <v>0</v>
      </c>
      <c r="G136" s="234">
        <f>IF(SUM(PRRAS!D945:D947)&gt;PRRAS!D603,1,0)</f>
        <v>0</v>
      </c>
      <c r="H136" s="234">
        <f>IF(SUM(PRRAS!E945:E947)&gt;PRRAS!E603,1,0)</f>
        <v>0</v>
      </c>
      <c r="U136" s="235">
        <v>32553</v>
      </c>
    </row>
    <row r="137" spans="1:21" ht="15" customHeight="1" x14ac:dyDescent="0.2">
      <c r="A137" s="166">
        <f t="shared" si="3"/>
        <v>131</v>
      </c>
      <c r="B137" s="167" t="str">
        <f t="shared" ref="B137:B202" si="7">IF(E137=1,"Pogreška",IF(F137=1,"Provjera","O.K."))</f>
        <v>O.K.</v>
      </c>
      <c r="C137" s="173" t="s">
        <v>788</v>
      </c>
      <c r="D137" s="250"/>
      <c r="E137" s="235">
        <f t="shared" si="6"/>
        <v>0</v>
      </c>
      <c r="F137" s="233">
        <v>0</v>
      </c>
      <c r="G137" s="234">
        <f>IF(PRRAS!D948&gt;PRRAS!D604,1,0)</f>
        <v>0</v>
      </c>
      <c r="H137" s="234">
        <f>IF(PRRAS!E948&gt;PRRAS!E604,1,0)</f>
        <v>0</v>
      </c>
      <c r="U137" s="235">
        <v>32615</v>
      </c>
    </row>
    <row r="138" spans="1:21" ht="15" customHeight="1" x14ac:dyDescent="0.2">
      <c r="A138" s="166">
        <f t="shared" si="3"/>
        <v>132</v>
      </c>
      <c r="B138" s="167" t="str">
        <f t="shared" si="7"/>
        <v>O.K.</v>
      </c>
      <c r="C138" s="173" t="s">
        <v>789</v>
      </c>
      <c r="D138" s="250"/>
      <c r="E138" s="235">
        <f t="shared" si="6"/>
        <v>0</v>
      </c>
      <c r="F138" s="233">
        <v>0</v>
      </c>
      <c r="G138" s="234">
        <f>IF(PRRAS!D949+PRRAS!D950&gt;PRRAS!D605,1,0)</f>
        <v>0</v>
      </c>
      <c r="H138" s="234">
        <f>IF(PRRAS!E949+PRRAS!E950&gt;PRRAS!E605,1,0)</f>
        <v>0</v>
      </c>
      <c r="U138" s="235">
        <v>32867</v>
      </c>
    </row>
    <row r="139" spans="1:21" ht="15" customHeight="1" x14ac:dyDescent="0.2">
      <c r="A139" s="166">
        <f t="shared" si="3"/>
        <v>133</v>
      </c>
      <c r="B139" s="167" t="str">
        <f t="shared" si="7"/>
        <v>O.K.</v>
      </c>
      <c r="C139" s="173" t="s">
        <v>790</v>
      </c>
      <c r="D139" s="250"/>
      <c r="E139" s="235">
        <f t="shared" si="6"/>
        <v>0</v>
      </c>
      <c r="F139" s="233">
        <v>0</v>
      </c>
      <c r="G139" s="234">
        <f>IF(PRRAS!D951&gt;PRRAS!D606,1,0)</f>
        <v>0</v>
      </c>
      <c r="H139" s="234">
        <f>IF(PRRAS!E951&gt;PRRAS!E606,1,0)</f>
        <v>0</v>
      </c>
      <c r="U139" s="235">
        <v>32875</v>
      </c>
    </row>
    <row r="140" spans="1:21" ht="15" customHeight="1" x14ac:dyDescent="0.2">
      <c r="A140" s="166">
        <f t="shared" si="3"/>
        <v>134</v>
      </c>
      <c r="B140" s="167" t="str">
        <f t="shared" si="7"/>
        <v>O.K.</v>
      </c>
      <c r="C140" s="173" t="s">
        <v>791</v>
      </c>
      <c r="D140" s="250"/>
      <c r="E140" s="235">
        <f t="shared" si="6"/>
        <v>0</v>
      </c>
      <c r="F140" s="233">
        <v>0</v>
      </c>
      <c r="G140" s="234">
        <f>IF(SUM(PRRAS!D952:D954)&gt;PRRAS!D609,1,0)</f>
        <v>0</v>
      </c>
      <c r="H140" s="234">
        <f>IF(SUM(PRRAS!E952:E954)&gt;PRRAS!E609,1,0)</f>
        <v>0</v>
      </c>
      <c r="U140" s="235">
        <v>32980</v>
      </c>
    </row>
    <row r="141" spans="1:21" ht="15" customHeight="1" x14ac:dyDescent="0.2">
      <c r="A141" s="166">
        <f t="shared" si="3"/>
        <v>135</v>
      </c>
      <c r="B141" s="167" t="str">
        <f t="shared" si="7"/>
        <v>O.K.</v>
      </c>
      <c r="C141" s="173" t="s">
        <v>792</v>
      </c>
      <c r="D141" s="250"/>
      <c r="E141" s="235">
        <f t="shared" si="6"/>
        <v>0</v>
      </c>
      <c r="F141" s="233">
        <v>0</v>
      </c>
      <c r="G141" s="234">
        <f>IF(PRRAS!D955&gt;PRRAS!D610,1,0)</f>
        <v>0</v>
      </c>
      <c r="H141" s="234">
        <f>IF(PRRAS!E955&gt;PRRAS!E610,1,0)</f>
        <v>0</v>
      </c>
      <c r="U141" s="235">
        <v>32998</v>
      </c>
    </row>
    <row r="142" spans="1:21" ht="15" customHeight="1" x14ac:dyDescent="0.2">
      <c r="A142" s="166">
        <f t="shared" si="3"/>
        <v>136</v>
      </c>
      <c r="B142" s="167" t="str">
        <f t="shared" si="7"/>
        <v>O.K.</v>
      </c>
      <c r="C142" s="173" t="s">
        <v>793</v>
      </c>
      <c r="D142" s="250"/>
      <c r="E142" s="235">
        <f t="shared" si="6"/>
        <v>0</v>
      </c>
      <c r="F142" s="233">
        <v>0</v>
      </c>
      <c r="G142" s="234">
        <f>IF(SUM(PRRAS!D956:D957)&gt;PRRAS!D611,1,0)</f>
        <v>0</v>
      </c>
      <c r="H142" s="234">
        <f>IF(SUM(PRRAS!E956:E957)&gt;PRRAS!E611,1,0)</f>
        <v>0</v>
      </c>
      <c r="U142" s="235">
        <v>33005</v>
      </c>
    </row>
    <row r="143" spans="1:21" ht="15" customHeight="1" x14ac:dyDescent="0.2">
      <c r="A143" s="166">
        <f t="shared" si="3"/>
        <v>137</v>
      </c>
      <c r="B143" s="167" t="str">
        <f t="shared" si="7"/>
        <v>O.K.</v>
      </c>
      <c r="C143" s="173" t="s">
        <v>1159</v>
      </c>
      <c r="D143" s="250"/>
      <c r="E143" s="235">
        <f t="shared" si="6"/>
        <v>0</v>
      </c>
      <c r="F143" s="233">
        <v>0</v>
      </c>
      <c r="G143" s="234">
        <f>IF(SUM(PRRAS!D958:D960)&gt;PRRAS!D612,1,0)</f>
        <v>0</v>
      </c>
      <c r="H143" s="234">
        <f>IF(SUM(PRRAS!E958:E960)&gt;PRRAS!E612,1,0)</f>
        <v>0</v>
      </c>
      <c r="U143" s="235">
        <v>33013</v>
      </c>
    </row>
    <row r="144" spans="1:21" ht="15" customHeight="1" x14ac:dyDescent="0.2">
      <c r="A144" s="166">
        <f t="shared" si="3"/>
        <v>138</v>
      </c>
      <c r="B144" s="167" t="str">
        <f t="shared" si="7"/>
        <v>O.K.</v>
      </c>
      <c r="C144" s="173" t="s">
        <v>1160</v>
      </c>
      <c r="D144" s="250"/>
      <c r="E144" s="235">
        <f t="shared" si="6"/>
        <v>0</v>
      </c>
      <c r="F144" s="233">
        <v>0</v>
      </c>
      <c r="G144" s="234">
        <f>IF(PRRAS!D961&gt;PRRAS!D613,1,0)</f>
        <v>0</v>
      </c>
      <c r="H144" s="234">
        <f>IF(PRRAS!E961&gt;PRRAS!E613,1,0)</f>
        <v>0</v>
      </c>
      <c r="U144" s="235">
        <v>33021</v>
      </c>
    </row>
    <row r="145" spans="1:21" ht="15" customHeight="1" x14ac:dyDescent="0.2">
      <c r="A145" s="166">
        <f t="shared" si="3"/>
        <v>139</v>
      </c>
      <c r="B145" s="167" t="str">
        <f t="shared" si="7"/>
        <v>O.K.</v>
      </c>
      <c r="C145" s="173" t="s">
        <v>3984</v>
      </c>
      <c r="D145" s="250"/>
      <c r="E145" s="235">
        <f t="shared" si="6"/>
        <v>0</v>
      </c>
      <c r="F145" s="233">
        <v>0</v>
      </c>
      <c r="G145" s="234">
        <f>IF(SUM(PRRAS!D962:D963)&gt;PRRAS!D614,1,0)</f>
        <v>0</v>
      </c>
      <c r="H145" s="234">
        <f>IF(SUM(PRRAS!E962:E963)&gt;PRRAS!E614,1,0)</f>
        <v>0</v>
      </c>
      <c r="U145" s="235">
        <v>33030</v>
      </c>
    </row>
    <row r="146" spans="1:21" ht="15" customHeight="1" x14ac:dyDescent="0.2">
      <c r="A146" s="166">
        <f t="shared" si="3"/>
        <v>140</v>
      </c>
      <c r="B146" s="167" t="str">
        <f t="shared" si="7"/>
        <v>O.K.</v>
      </c>
      <c r="C146" s="173" t="s">
        <v>3985</v>
      </c>
      <c r="D146" s="250"/>
      <c r="E146" s="235">
        <f t="shared" si="6"/>
        <v>0</v>
      </c>
      <c r="F146" s="233">
        <v>0</v>
      </c>
      <c r="G146" s="234">
        <f>IF(PRRAS!D964&gt;PRRAS!D616,1,0)</f>
        <v>0</v>
      </c>
      <c r="H146" s="234">
        <f>IF(PRRAS!E964&gt;PRRAS!E616,1,0)</f>
        <v>0</v>
      </c>
      <c r="U146" s="235">
        <v>33048</v>
      </c>
    </row>
    <row r="147" spans="1:21" ht="15" customHeight="1" x14ac:dyDescent="0.2">
      <c r="A147" s="166">
        <f t="shared" si="3"/>
        <v>141</v>
      </c>
      <c r="B147" s="167" t="str">
        <f t="shared" si="7"/>
        <v>O.K.</v>
      </c>
      <c r="C147" s="174" t="s">
        <v>3986</v>
      </c>
      <c r="D147" s="250"/>
      <c r="E147" s="235">
        <f t="shared" si="6"/>
        <v>0</v>
      </c>
      <c r="F147" s="233">
        <v>0</v>
      </c>
      <c r="G147" s="234">
        <f>IF(PRRAS!D965&gt;PRRAS!D617,1,0)</f>
        <v>0</v>
      </c>
      <c r="H147" s="234">
        <f>IF(PRRAS!E965&gt;PRRAS!E617,1,0)</f>
        <v>0</v>
      </c>
      <c r="U147" s="235">
        <v>33097</v>
      </c>
    </row>
    <row r="148" spans="1:21" ht="15" customHeight="1" x14ac:dyDescent="0.2">
      <c r="A148" s="166">
        <f t="shared" si="3"/>
        <v>142</v>
      </c>
      <c r="B148" s="167" t="str">
        <f t="shared" si="7"/>
        <v>O.K.</v>
      </c>
      <c r="C148" s="173" t="s">
        <v>99</v>
      </c>
      <c r="D148" s="250"/>
      <c r="E148" s="235">
        <f t="shared" si="6"/>
        <v>0</v>
      </c>
      <c r="F148" s="233">
        <v>0</v>
      </c>
      <c r="G148" s="234">
        <f>IF(PRRAS!D966&gt;PRRAS!D618,1,0)</f>
        <v>0</v>
      </c>
      <c r="H148" s="234">
        <f>IF(PRRAS!E966&gt;PRRAS!E618,1,0)</f>
        <v>0</v>
      </c>
      <c r="I148" s="251"/>
      <c r="J148" s="251"/>
      <c r="U148" s="235">
        <v>33101</v>
      </c>
    </row>
    <row r="149" spans="1:21" ht="15" customHeight="1" x14ac:dyDescent="0.2">
      <c r="A149" s="166">
        <f t="shared" si="3"/>
        <v>143</v>
      </c>
      <c r="B149" s="167" t="str">
        <f t="shared" si="7"/>
        <v>O.K.</v>
      </c>
      <c r="C149" s="173" t="s">
        <v>100</v>
      </c>
      <c r="D149" s="250"/>
      <c r="E149" s="235">
        <f t="shared" si="6"/>
        <v>0</v>
      </c>
      <c r="F149" s="233">
        <v>0</v>
      </c>
      <c r="G149" s="234">
        <f>IF(ABS(PRRAS!D621-SUM(PRRAS!D967:D968))&gt;1,1,0)</f>
        <v>0</v>
      </c>
      <c r="H149" s="234">
        <f>IF(ABS(PRRAS!E621-SUM(PRRAS!E967:E968))&gt;1,1,0)</f>
        <v>0</v>
      </c>
      <c r="I149" s="251"/>
      <c r="J149" s="251"/>
      <c r="U149" s="235">
        <v>33169</v>
      </c>
    </row>
    <row r="150" spans="1:21" ht="15" customHeight="1" x14ac:dyDescent="0.2">
      <c r="A150" s="166">
        <f t="shared" ref="A150:A156" si="8">1+A149</f>
        <v>144</v>
      </c>
      <c r="B150" s="167" t="str">
        <f t="shared" si="7"/>
        <v>O.K.</v>
      </c>
      <c r="C150" s="173" t="s">
        <v>101</v>
      </c>
      <c r="D150" s="250"/>
      <c r="E150" s="235">
        <f t="shared" si="6"/>
        <v>0</v>
      </c>
      <c r="F150" s="233">
        <v>0</v>
      </c>
      <c r="G150" s="234">
        <f>IF(ABS(PRRAS!D622-SUM(PRRAS!D969:D970))&gt;1,1,0)</f>
        <v>0</v>
      </c>
      <c r="H150" s="234">
        <f>IF(ABS(PRRAS!E622-SUM(PRRAS!E969:E970))&gt;1,1,0)</f>
        <v>0</v>
      </c>
      <c r="U150" s="235">
        <v>33193</v>
      </c>
    </row>
    <row r="151" spans="1:21" ht="15" customHeight="1" x14ac:dyDescent="0.2">
      <c r="A151" s="166">
        <f t="shared" si="8"/>
        <v>145</v>
      </c>
      <c r="B151" s="167" t="str">
        <f t="shared" si="7"/>
        <v>O.K.</v>
      </c>
      <c r="C151" s="173" t="s">
        <v>102</v>
      </c>
      <c r="D151" s="250"/>
      <c r="E151" s="235">
        <f t="shared" si="6"/>
        <v>0</v>
      </c>
      <c r="F151" s="233">
        <v>0</v>
      </c>
      <c r="G151" s="234">
        <f>IF(ABS(PRRAS!D623-SUM(PRRAS!D971:D972))&gt;1,1,0)</f>
        <v>0</v>
      </c>
      <c r="H151" s="234">
        <f>IF(ABS(PRRAS!E623-SUM(PRRAS!E971:E972))&gt;1,1,0)</f>
        <v>0</v>
      </c>
      <c r="I151" s="251"/>
      <c r="J151" s="251"/>
      <c r="U151" s="235">
        <v>33312</v>
      </c>
    </row>
    <row r="152" spans="1:21" ht="15" customHeight="1" x14ac:dyDescent="0.2">
      <c r="A152" s="166">
        <f t="shared" si="8"/>
        <v>146</v>
      </c>
      <c r="B152" s="167" t="str">
        <f t="shared" si="7"/>
        <v>O.K.</v>
      </c>
      <c r="C152" s="173" t="s">
        <v>103</v>
      </c>
      <c r="D152" s="250"/>
      <c r="E152" s="235">
        <f t="shared" si="6"/>
        <v>0</v>
      </c>
      <c r="F152" s="233">
        <v>0</v>
      </c>
      <c r="G152" s="234">
        <f>IF(ABS(PRRAS!D624-SUM(PRRAS!D973:D974))&gt;1,1,0)</f>
        <v>0</v>
      </c>
      <c r="H152" s="234">
        <f>IF(ABS(PRRAS!E624-SUM(PRRAS!E973:E974))&gt;1,1,0)</f>
        <v>0</v>
      </c>
      <c r="I152" s="251"/>
      <c r="J152" s="251"/>
      <c r="U152" s="235">
        <v>33329</v>
      </c>
    </row>
    <row r="153" spans="1:21" ht="15" customHeight="1" x14ac:dyDescent="0.2">
      <c r="A153" s="166">
        <f t="shared" si="8"/>
        <v>147</v>
      </c>
      <c r="B153" s="167" t="str">
        <f t="shared" si="7"/>
        <v>O.K.</v>
      </c>
      <c r="C153" s="173" t="s">
        <v>104</v>
      </c>
      <c r="D153" s="250"/>
      <c r="E153" s="235">
        <f t="shared" si="6"/>
        <v>0</v>
      </c>
      <c r="F153" s="233">
        <v>0</v>
      </c>
      <c r="G153" s="234">
        <f>IF(ABS(PRRAS!D625-SUM(PRRAS!D975:D976))&gt;1,1,0)</f>
        <v>0</v>
      </c>
      <c r="H153" s="234">
        <f>IF(ABS(PRRAS!E625-SUM(PRRAS!E975:E976))&gt;1,1,0)</f>
        <v>0</v>
      </c>
      <c r="U153" s="235">
        <v>33337</v>
      </c>
    </row>
    <row r="154" spans="1:21" ht="15" customHeight="1" x14ac:dyDescent="0.2">
      <c r="A154" s="166">
        <f t="shared" si="8"/>
        <v>148</v>
      </c>
      <c r="B154" s="167" t="str">
        <f t="shared" si="7"/>
        <v>O.K.</v>
      </c>
      <c r="C154" s="173" t="s">
        <v>105</v>
      </c>
      <c r="D154" s="250"/>
      <c r="E154" s="235">
        <f t="shared" si="6"/>
        <v>0</v>
      </c>
      <c r="F154" s="233">
        <v>0</v>
      </c>
      <c r="G154" s="234">
        <f>IF(ABS(PRRAS!D626-SUM(PRRAS!D977:D978))&gt;1,1,0)</f>
        <v>0</v>
      </c>
      <c r="H154" s="234">
        <f>IF(ABS(PRRAS!E626-SUM(PRRAS!E977:E978))&gt;1,1,0)</f>
        <v>0</v>
      </c>
      <c r="I154" s="251"/>
      <c r="J154" s="251"/>
      <c r="U154" s="235">
        <v>33361</v>
      </c>
    </row>
    <row r="155" spans="1:21" ht="15" customHeight="1" x14ac:dyDescent="0.2">
      <c r="A155" s="166">
        <f t="shared" si="8"/>
        <v>149</v>
      </c>
      <c r="B155" s="167" t="str">
        <f t="shared" si="7"/>
        <v>O.K.</v>
      </c>
      <c r="C155" s="173" t="s">
        <v>106</v>
      </c>
      <c r="D155" s="250"/>
      <c r="E155" s="235">
        <f t="shared" si="6"/>
        <v>0</v>
      </c>
      <c r="F155" s="233">
        <v>0</v>
      </c>
      <c r="G155" s="234">
        <f>IF(ABS(PRRAS!D627-SUM(PRRAS!D979:D980))&gt;1,1,0)</f>
        <v>0</v>
      </c>
      <c r="H155" s="234">
        <f>IF(ABS(PRRAS!E627-SUM(PRRAS!E979:E980))&gt;1,1,0)</f>
        <v>0</v>
      </c>
      <c r="I155" s="251"/>
      <c r="J155" s="251"/>
      <c r="U155" s="235">
        <v>33370</v>
      </c>
    </row>
    <row r="156" spans="1:21" ht="15" customHeight="1" x14ac:dyDescent="0.2">
      <c r="A156" s="166">
        <f t="shared" si="8"/>
        <v>150</v>
      </c>
      <c r="B156" s="167" t="str">
        <f t="shared" si="7"/>
        <v>O.K.</v>
      </c>
      <c r="C156" s="173" t="s">
        <v>3712</v>
      </c>
      <c r="D156" s="250"/>
      <c r="E156" s="235">
        <f t="shared" si="6"/>
        <v>0</v>
      </c>
      <c r="F156" s="233">
        <v>0</v>
      </c>
      <c r="G156" s="234">
        <f>IF(PRRAS!D981&gt;PRRAS!D636,1,0)</f>
        <v>0</v>
      </c>
      <c r="H156" s="234">
        <f>IF(PRRAS!E981&gt;PRRAS!E636,1,0)</f>
        <v>0</v>
      </c>
      <c r="U156" s="235">
        <v>33407</v>
      </c>
    </row>
    <row r="157" spans="1:21" ht="30" customHeight="1" x14ac:dyDescent="0.2">
      <c r="A157" s="166">
        <f t="shared" ref="A157:A178" si="9">1+A156</f>
        <v>151</v>
      </c>
      <c r="B157" s="167" t="str">
        <f t="shared" si="7"/>
        <v>O.K.</v>
      </c>
      <c r="C157" s="173" t="s">
        <v>202</v>
      </c>
      <c r="D157" s="250"/>
      <c r="E157" s="235">
        <f t="shared" si="6"/>
        <v>0</v>
      </c>
      <c r="F157" s="233">
        <v>0</v>
      </c>
      <c r="G157" s="234">
        <f>IF(MIN(Skriveni!C2:D3,Skriveni!C5:D12,Skriveni!C14:D976)&lt;0,1,0)</f>
        <v>0</v>
      </c>
      <c r="U157" s="235">
        <v>33458</v>
      </c>
    </row>
    <row r="158" spans="1:21" ht="30" customHeight="1" x14ac:dyDescent="0.2">
      <c r="A158" s="166">
        <f t="shared" si="9"/>
        <v>152</v>
      </c>
      <c r="B158" s="167" t="str">
        <f t="shared" si="7"/>
        <v>O.K.</v>
      </c>
      <c r="C158" s="173" t="s">
        <v>3684</v>
      </c>
      <c r="D158" s="250"/>
      <c r="E158" s="235">
        <f t="shared" si="6"/>
        <v>0</v>
      </c>
      <c r="F158" s="233">
        <v>0</v>
      </c>
      <c r="G158" s="234">
        <f>IF(H158=0,0,1)</f>
        <v>0</v>
      </c>
      <c r="H158" s="234">
        <f>SUM(Skriveni!H2:H976)</f>
        <v>0</v>
      </c>
      <c r="T158" s="236">
        <f>IF(LOOKUP(O3,T159:T187,T159:T187)=O3,1,0)</f>
        <v>0</v>
      </c>
      <c r="U158" s="235">
        <v>33499</v>
      </c>
    </row>
    <row r="159" spans="1:21" ht="30" customHeight="1" x14ac:dyDescent="0.2">
      <c r="A159" s="166">
        <f t="shared" si="9"/>
        <v>153</v>
      </c>
      <c r="B159" s="167" t="str">
        <f t="shared" si="7"/>
        <v>O.K.</v>
      </c>
      <c r="C159" s="174" t="s">
        <v>2400</v>
      </c>
      <c r="D159" s="250"/>
      <c r="E159" s="235">
        <f t="shared" si="6"/>
        <v>0</v>
      </c>
      <c r="F159" s="233">
        <v>0</v>
      </c>
      <c r="G159" s="234">
        <f>IF(AND(I3=11,O3&lt;&gt;47123,OR(MAX(PRRAS!D14:E21)&gt;0,MIN(PRRAS!D14:E21)&lt;0)),1,0)</f>
        <v>0</v>
      </c>
      <c r="T159" s="235">
        <v>0</v>
      </c>
      <c r="U159" s="235">
        <v>33520</v>
      </c>
    </row>
    <row r="160" spans="1:21" ht="30" customHeight="1" x14ac:dyDescent="0.2">
      <c r="A160" s="166">
        <f t="shared" si="9"/>
        <v>154</v>
      </c>
      <c r="B160" s="167" t="str">
        <f t="shared" si="7"/>
        <v>O.K.</v>
      </c>
      <c r="C160" s="174" t="s">
        <v>1899</v>
      </c>
      <c r="D160" s="250"/>
      <c r="E160" s="235">
        <f>MAX(G160:L160)</f>
        <v>0</v>
      </c>
      <c r="F160" s="233">
        <v>0</v>
      </c>
      <c r="G160" s="234">
        <f>IF(AND(I3=11,MAX(PRRAS!D35:E35,PRRAS!D42:E42)&gt;0,T158=0),1,0)</f>
        <v>0</v>
      </c>
      <c r="T160" s="235">
        <v>51</v>
      </c>
      <c r="U160" s="235">
        <v>33538</v>
      </c>
    </row>
    <row r="161" spans="1:21" ht="30" customHeight="1" x14ac:dyDescent="0.2">
      <c r="A161" s="166">
        <f t="shared" si="9"/>
        <v>155</v>
      </c>
      <c r="B161" s="167" t="str">
        <f t="shared" si="7"/>
        <v>O.K.</v>
      </c>
      <c r="C161" s="174" t="s">
        <v>4206</v>
      </c>
      <c r="D161" s="250"/>
      <c r="E161" s="235">
        <f>MAX(G161:L161)</f>
        <v>0</v>
      </c>
      <c r="F161" s="233">
        <v>0</v>
      </c>
      <c r="G161" s="234">
        <f>IF(AND(I3=11,MAX(PRRAS!D22:E34,PRRAS!D36:E40,PRRAS!D43:E45,PRRAS!D51:E55,PRRAS!D149:E149,PRRAS!D211:E211,PRRAS!D245:E248,PRRAS!D259:E259)&gt;0),1,0)</f>
        <v>0</v>
      </c>
      <c r="I161" s="252"/>
      <c r="T161" s="235">
        <v>721</v>
      </c>
      <c r="U161" s="235">
        <v>33579</v>
      </c>
    </row>
    <row r="162" spans="1:21" ht="30" customHeight="1" x14ac:dyDescent="0.2">
      <c r="A162" s="166">
        <f t="shared" si="9"/>
        <v>156</v>
      </c>
      <c r="B162" s="167" t="str">
        <f t="shared" si="7"/>
        <v>O.K.</v>
      </c>
      <c r="C162" s="174" t="s">
        <v>3966</v>
      </c>
      <c r="D162" s="250"/>
      <c r="E162" s="235">
        <f>MAX(G162:L162)</f>
        <v>0</v>
      </c>
      <c r="F162" s="233">
        <v>0</v>
      </c>
      <c r="G162" s="234">
        <f>IF(AND(I3=11,O3&lt;&gt;47107,MAX(PRRAS!D260:E260)&gt;0),1,0)</f>
        <v>0</v>
      </c>
      <c r="H162" s="234">
        <f>IF(AND(I3=11,O5&lt;&gt;47107,MIN(PRRAS!D260:E260)&lt;0),1,0)</f>
        <v>0</v>
      </c>
      <c r="I162" s="252"/>
      <c r="T162" s="235">
        <v>756</v>
      </c>
      <c r="U162" s="235">
        <v>33600</v>
      </c>
    </row>
    <row r="163" spans="1:21" ht="42" customHeight="1" x14ac:dyDescent="0.2">
      <c r="A163" s="166">
        <f t="shared" si="9"/>
        <v>157</v>
      </c>
      <c r="B163" s="167" t="str">
        <f t="shared" si="7"/>
        <v>O.K.</v>
      </c>
      <c r="C163" s="175" t="s">
        <v>60</v>
      </c>
      <c r="D163" s="250"/>
      <c r="E163" s="235">
        <f t="shared" si="6"/>
        <v>0</v>
      </c>
      <c r="F163" s="233">
        <v>0</v>
      </c>
      <c r="G163" s="234">
        <f>IF(AND(I3=11,MAX(PRRAS!D427:E429,PRRAS!D442:E444,PRRAS!D448:E449,PRRAS!D464:E465,PRRAS!D468:E471,PRRAS!D474:E474,PRRAS!D483:E483,PRRAS!D486:E486,PRRAS!D488:E492,PRRAS!D503:E504)&gt;0),1,0)</f>
        <v>0</v>
      </c>
      <c r="H163" s="234">
        <f>IF(AND(I3=11,MIN(PRRAS!D427:E429,PRRAS!D442:E444,PRRAS!D448:E449,PRRAS!D464:E465,PRRAS!D468:E471,PRRAS!D474:E474,PRRAS!D483:E483,PRRAS!D486:E486,PRRAS!D488:E492,PRRAS!D503:E504)&lt;0),1,0)</f>
        <v>0</v>
      </c>
      <c r="I163" s="233">
        <f>IF(AND(I3=11,O3&lt;&gt;1087,OR(MIN(PRRAS!D488:E492)&lt;0,MAX(PRRAS!D488:E492)&gt;0)),1,0)</f>
        <v>0</v>
      </c>
      <c r="T163" s="235">
        <v>1222</v>
      </c>
      <c r="U163" s="235">
        <v>33618</v>
      </c>
    </row>
    <row r="164" spans="1:21" ht="30" customHeight="1" x14ac:dyDescent="0.2">
      <c r="A164" s="166">
        <f t="shared" si="9"/>
        <v>158</v>
      </c>
      <c r="B164" s="167" t="str">
        <f t="shared" si="7"/>
        <v>O.K.</v>
      </c>
      <c r="C164" s="174" t="s">
        <v>3969</v>
      </c>
      <c r="D164" s="250"/>
      <c r="E164" s="235">
        <f t="shared" ref="E164:E187" si="10">MAX(G164:L164)</f>
        <v>0</v>
      </c>
      <c r="F164" s="233">
        <v>0</v>
      </c>
      <c r="G164" s="234">
        <f>IF(AND(I3=11,O3&lt;&gt;721,OR(MAX(PRRAS!D508:E508,PRRAS!D618:E618)&gt;0,MIN(PRRAS!D508:E508,PRRAS!D618:E618)&lt;0)),1,0)</f>
        <v>0</v>
      </c>
      <c r="T164" s="235">
        <v>3130</v>
      </c>
      <c r="U164" s="235">
        <v>33860</v>
      </c>
    </row>
    <row r="165" spans="1:21" ht="30" customHeight="1" x14ac:dyDescent="0.2">
      <c r="A165" s="166">
        <f t="shared" si="9"/>
        <v>159</v>
      </c>
      <c r="B165" s="167" t="str">
        <f t="shared" si="7"/>
        <v>O.K.</v>
      </c>
      <c r="C165" s="175" t="s">
        <v>61</v>
      </c>
      <c r="D165" s="250"/>
      <c r="E165" s="235">
        <f t="shared" si="10"/>
        <v>0</v>
      </c>
      <c r="F165" s="233">
        <v>0</v>
      </c>
      <c r="G165" s="234">
        <f>IF(AND(I3=11,O3&lt;&gt;721,MAX(PRRAS!D509:E509,PRRAS!D521:E521,PRRAS!D524:E524,PRRAS!D530:E530,PRRAS!D533:E537,PRRAS!D550:E552,PRRAS!D556:E557,PRRAS!D573:E573,PRRAS!D576:E576,PRRAS!D581:E582)&gt;0),1,0)</f>
        <v>0</v>
      </c>
      <c r="T165" s="235">
        <v>3156</v>
      </c>
      <c r="U165" s="235">
        <v>33878</v>
      </c>
    </row>
    <row r="166" spans="1:21" ht="30" customHeight="1" x14ac:dyDescent="0.2">
      <c r="A166" s="166">
        <f t="shared" si="9"/>
        <v>160</v>
      </c>
      <c r="B166" s="167" t="str">
        <f t="shared" si="7"/>
        <v>O.K.</v>
      </c>
      <c r="C166" s="174" t="s">
        <v>3967</v>
      </c>
      <c r="D166" s="250"/>
      <c r="E166" s="235">
        <f t="shared" si="10"/>
        <v>0</v>
      </c>
      <c r="F166" s="233">
        <v>0</v>
      </c>
      <c r="G166" s="234">
        <f>IF(AND(I3=11,O3&lt;&gt;46237,OR(MAX(PRRAS!D592:E592)&gt;0,MIN(PRRAS!D592:E592)&lt;0)),1,0)</f>
        <v>0</v>
      </c>
      <c r="T166" s="235">
        <v>3164</v>
      </c>
      <c r="U166" s="235">
        <v>33886</v>
      </c>
    </row>
    <row r="167" spans="1:21" ht="30" customHeight="1" x14ac:dyDescent="0.2">
      <c r="A167" s="166">
        <f t="shared" si="9"/>
        <v>161</v>
      </c>
      <c r="B167" s="167" t="str">
        <f t="shared" si="7"/>
        <v>O.K.</v>
      </c>
      <c r="C167" s="174" t="s">
        <v>3968</v>
      </c>
      <c r="D167" s="250"/>
      <c r="E167" s="235">
        <f t="shared" si="10"/>
        <v>0</v>
      </c>
      <c r="F167" s="233">
        <v>0</v>
      </c>
      <c r="G167" s="234">
        <f>IF(AND(I3=11,O3&lt;&gt;174,OR(MAX(PRRAS!D597:E598)&gt;0,MIN(PRRAS!D597:E598)&lt;0)),1,0)</f>
        <v>0</v>
      </c>
      <c r="T167" s="235">
        <v>3197</v>
      </c>
      <c r="U167" s="235">
        <v>33894</v>
      </c>
    </row>
    <row r="168" spans="1:21" ht="30" customHeight="1" x14ac:dyDescent="0.2">
      <c r="A168" s="166">
        <f t="shared" si="9"/>
        <v>162</v>
      </c>
      <c r="B168" s="167" t="str">
        <f t="shared" si="7"/>
        <v>O.K.</v>
      </c>
      <c r="C168" s="175" t="s">
        <v>62</v>
      </c>
      <c r="D168" s="250"/>
      <c r="E168" s="235">
        <f t="shared" si="10"/>
        <v>0</v>
      </c>
      <c r="F168" s="233">
        <v>0</v>
      </c>
      <c r="G168" s="234">
        <f>IF(AND(I3=11,MAX(PRRAS!D595:E595,PRRAS!D599:E601,PRRAS!D613:E614,PRRAS!D619:E619,PRRAS!D629:E631,PRRAS!D634:E634,PRRAS!D637:E637,PRRAS!D690:E690,PRRAS!D699:E699,PRRAS!D713:E713,PRRAS!D717:E717,PRRAS!D719:E719)&gt;0),1,0)</f>
        <v>0</v>
      </c>
      <c r="H168" s="235"/>
      <c r="I168" s="235"/>
      <c r="J168" s="235"/>
      <c r="K168" s="235"/>
      <c r="L168" s="235"/>
      <c r="M168" s="235"/>
      <c r="N168" s="235"/>
      <c r="O168" s="235"/>
      <c r="P168" s="235"/>
      <c r="Q168" s="235"/>
      <c r="T168" s="235">
        <v>3210</v>
      </c>
      <c r="U168" s="235">
        <v>33925</v>
      </c>
    </row>
    <row r="169" spans="1:21" ht="30" customHeight="1" x14ac:dyDescent="0.2">
      <c r="A169" s="166">
        <f t="shared" si="9"/>
        <v>163</v>
      </c>
      <c r="B169" s="167" t="str">
        <f t="shared" si="7"/>
        <v>O.K.</v>
      </c>
      <c r="C169" s="174" t="s">
        <v>59</v>
      </c>
      <c r="D169" s="250"/>
      <c r="E169" s="235">
        <f t="shared" si="10"/>
        <v>0</v>
      </c>
      <c r="F169" s="233">
        <v>0</v>
      </c>
      <c r="G169" s="234">
        <f>IF(AND(OR(I3=12,AND(I3=11,Q3="DA")),O3&lt;&gt;47123,OR(MAX(PRRAS!D14:E21)&gt;0,MIN(PRRAS!D14:E21)&lt;0)),1,0)</f>
        <v>0</v>
      </c>
      <c r="H169" s="235"/>
      <c r="I169" s="235"/>
      <c r="J169" s="235"/>
      <c r="K169" s="235"/>
      <c r="L169" s="235"/>
      <c r="M169" s="235"/>
      <c r="N169" s="235"/>
      <c r="O169" s="235"/>
      <c r="P169" s="235"/>
      <c r="Q169" s="235"/>
      <c r="T169" s="235">
        <v>3228</v>
      </c>
      <c r="U169" s="235">
        <v>34282</v>
      </c>
    </row>
    <row r="170" spans="1:21" ht="30" customHeight="1" x14ac:dyDescent="0.2">
      <c r="A170" s="166">
        <f>1+A169</f>
        <v>164</v>
      </c>
      <c r="B170" s="167" t="str">
        <f>IF(E170=1,"Pogreška",IF(F170=1,"Provjera","O.K."))</f>
        <v>O.K.</v>
      </c>
      <c r="C170" s="174" t="s">
        <v>695</v>
      </c>
      <c r="D170" s="250"/>
      <c r="E170" s="235">
        <f>MAX(G170:L170)</f>
        <v>0</v>
      </c>
      <c r="F170" s="233">
        <v>0</v>
      </c>
      <c r="G170" s="234">
        <f>IF(AND(OR(I3=12,AND(I3=11,Q3="DA")),MAX(PRRAS!D35:E35,PRRAS!D42:E42)&gt;0,T158=0),1,0)</f>
        <v>0</v>
      </c>
      <c r="H170" s="235"/>
      <c r="I170" s="235"/>
      <c r="J170" s="235"/>
      <c r="K170" s="235"/>
      <c r="L170" s="235"/>
      <c r="M170" s="235"/>
      <c r="N170" s="235"/>
      <c r="O170" s="235"/>
      <c r="P170" s="235"/>
      <c r="Q170" s="235"/>
      <c r="T170" s="235">
        <v>3236</v>
      </c>
      <c r="U170" s="235">
        <v>34387</v>
      </c>
    </row>
    <row r="171" spans="1:21" ht="30" customHeight="1" x14ac:dyDescent="0.2">
      <c r="A171" s="166">
        <f>1+A170</f>
        <v>165</v>
      </c>
      <c r="B171" s="167" t="str">
        <f>IF(E171=1,"Pogreška",IF(F171=1,"Provjera","O.K."))</f>
        <v>O.K.</v>
      </c>
      <c r="C171" s="175" t="s">
        <v>696</v>
      </c>
      <c r="D171" s="250"/>
      <c r="E171" s="235">
        <f t="shared" si="10"/>
        <v>0</v>
      </c>
      <c r="F171" s="233">
        <v>0</v>
      </c>
      <c r="G171" s="234">
        <f>IF(AND(OR(I3=12,AND(I3=11,Q3="DA")),MAX(PRRAS!D22:E34,PRRAS!D36:E41,PRRAS!D43:E45,PRRAS!D149:E149,PRRAS!D245:E248)&gt;0),1,0)</f>
        <v>0</v>
      </c>
      <c r="I171" s="229"/>
      <c r="J171" s="251"/>
      <c r="K171" s="251"/>
      <c r="L171" s="251"/>
      <c r="M171" s="253"/>
      <c r="N171" s="251"/>
      <c r="O171" s="253"/>
      <c r="P171" s="251"/>
      <c r="Q171" s="254"/>
      <c r="T171" s="235">
        <v>3285</v>
      </c>
      <c r="U171" s="235">
        <v>34418</v>
      </c>
    </row>
    <row r="172" spans="1:21" ht="45" customHeight="1" x14ac:dyDescent="0.2">
      <c r="A172" s="166">
        <f t="shared" si="9"/>
        <v>166</v>
      </c>
      <c r="B172" s="167" t="str">
        <f t="shared" si="7"/>
        <v>O.K.</v>
      </c>
      <c r="C172" s="175" t="s">
        <v>2287</v>
      </c>
      <c r="D172" s="250"/>
      <c r="E172" s="235">
        <f t="shared" si="10"/>
        <v>0</v>
      </c>
      <c r="F172" s="233">
        <v>0</v>
      </c>
      <c r="G172" s="234">
        <f>IF(AND(OR(I3=12,AND(I3=11,Q3="DA")),MAX(PRRAS!D427:E429,PRRAS!D442:E444,PRRAS!D448:E449,PRRAS!D463:E465,PRRAS!D468:E471,PRRAS!D474:E474,PRRAS!D490:E492,PRRAS!D521:E521,PRRAS!D524:E524,PRRAS!D530:E530,PRRAS!D533:E537,PRRAS!D550:E552,PRRAS!D556:E557)&gt;0),1,0)</f>
        <v>0</v>
      </c>
      <c r="I172" s="229"/>
      <c r="J172" s="251"/>
      <c r="K172" s="251"/>
      <c r="L172" s="251"/>
      <c r="M172" s="253"/>
      <c r="N172" s="251"/>
      <c r="O172" s="253"/>
      <c r="P172" s="251"/>
      <c r="Q172" s="254"/>
      <c r="T172" s="235">
        <v>3308</v>
      </c>
      <c r="U172" s="235">
        <v>34426</v>
      </c>
    </row>
    <row r="173" spans="1:21" ht="30" customHeight="1" x14ac:dyDescent="0.2">
      <c r="A173" s="166">
        <f t="shared" si="9"/>
        <v>167</v>
      </c>
      <c r="B173" s="167" t="str">
        <f t="shared" si="7"/>
        <v>O.K.</v>
      </c>
      <c r="C173" s="175" t="s">
        <v>2050</v>
      </c>
      <c r="D173" s="250"/>
      <c r="E173" s="235">
        <f t="shared" si="10"/>
        <v>0</v>
      </c>
      <c r="F173" s="233">
        <v>0</v>
      </c>
      <c r="G173" s="234">
        <f>IF(AND(OR(I3=12,AND(I3=11,Q3="DA")),MAX(PRRAS!D573:E573,PRRAS!D576:E576,PRRAS!D580:E582,PRRAS!D595:E595,PRRAS!D599:E601,PRRAS!D629:E631,PRRAS!D634:E634,PRRAS!D637:E637,PRRAS!D713:E713,PRRAS!D715:E715,PRRAS!D717:E717,PRRAS!D719:E719)&gt;0),1,0)</f>
        <v>0</v>
      </c>
      <c r="H173" s="234">
        <f>IF(AND(I3=12,MAX(PRRAS!D592:E592)&lt;&gt;0,O3&lt;&gt;47115),1,0)</f>
        <v>0</v>
      </c>
      <c r="I173" s="229"/>
      <c r="J173" s="251"/>
      <c r="K173" s="251"/>
      <c r="L173" s="251"/>
      <c r="M173" s="253"/>
      <c r="N173" s="251"/>
      <c r="O173" s="253"/>
      <c r="P173" s="251"/>
      <c r="Q173" s="254"/>
      <c r="T173" s="235">
        <v>3316</v>
      </c>
      <c r="U173" s="235">
        <v>34434</v>
      </c>
    </row>
    <row r="174" spans="1:21" ht="30" customHeight="1" x14ac:dyDescent="0.2">
      <c r="A174" s="166">
        <f t="shared" si="9"/>
        <v>168</v>
      </c>
      <c r="B174" s="167" t="str">
        <f t="shared" si="7"/>
        <v>O.K.</v>
      </c>
      <c r="C174" s="175" t="s">
        <v>1753</v>
      </c>
      <c r="D174" s="250"/>
      <c r="E174" s="235">
        <f t="shared" si="10"/>
        <v>0</v>
      </c>
      <c r="F174" s="233">
        <v>0</v>
      </c>
      <c r="G174" s="234">
        <f>IF(AND(I3=13,MAX(PRRAS!D142:E145)&gt;0),1,0)</f>
        <v>0</v>
      </c>
      <c r="I174" s="229"/>
      <c r="J174" s="251"/>
      <c r="K174" s="251"/>
      <c r="L174" s="251"/>
      <c r="M174" s="251"/>
      <c r="T174" s="235">
        <v>3349</v>
      </c>
      <c r="U174" s="235">
        <v>34555</v>
      </c>
    </row>
    <row r="175" spans="1:21" ht="30" customHeight="1" x14ac:dyDescent="0.2">
      <c r="A175" s="166">
        <f t="shared" si="9"/>
        <v>169</v>
      </c>
      <c r="B175" s="167" t="str">
        <f t="shared" si="7"/>
        <v>O.K.</v>
      </c>
      <c r="C175" s="175" t="s">
        <v>176</v>
      </c>
      <c r="D175" s="250"/>
      <c r="E175" s="235">
        <f t="shared" si="10"/>
        <v>0</v>
      </c>
      <c r="F175" s="233">
        <v>0</v>
      </c>
      <c r="G175" s="234">
        <f>IF(AND(I3=21,MAX(PRRAS!D14:E45,PRRAS!D51:E55,PRRAS!D149:E149,PRRAS!D183:E183,PRRAS!D211:E211,PRRAS!D245:E248,PRRAS!D258:E262,PRRAS!D352:E352,PRRAS!D380:E380)&gt;0),1,0)</f>
        <v>0</v>
      </c>
      <c r="I175" s="251"/>
      <c r="J175" s="229"/>
      <c r="K175" s="251"/>
      <c r="L175" s="251"/>
      <c r="M175" s="251"/>
      <c r="T175" s="235">
        <v>20727</v>
      </c>
      <c r="U175" s="235">
        <v>34571</v>
      </c>
    </row>
    <row r="176" spans="1:21" ht="30" customHeight="1" x14ac:dyDescent="0.2">
      <c r="A176" s="166">
        <f t="shared" si="9"/>
        <v>170</v>
      </c>
      <c r="B176" s="167" t="str">
        <f t="shared" si="7"/>
        <v>O.K.</v>
      </c>
      <c r="C176" s="175" t="s">
        <v>741</v>
      </c>
      <c r="D176" s="250"/>
      <c r="E176" s="235">
        <f t="shared" si="10"/>
        <v>0</v>
      </c>
      <c r="F176" s="233">
        <v>0</v>
      </c>
      <c r="G176" s="234">
        <f>IF(AND(I3=21,MAX(PRRAS!D404:E404,PRRAS!D425:E429,PRRAS!D432:E432,PRRAS!D442:E444,PRRAS!D448:E449,PRRAS!D463:E465,PRRAS!D468:E471,PRRAS!D474:E474,PRRAS!D483:E483,PRRAS!D486:E486,PRRAS!D488:E492)&gt;0),1,0)</f>
        <v>0</v>
      </c>
      <c r="I176" s="251"/>
      <c r="J176" s="229"/>
      <c r="K176" s="251"/>
      <c r="L176" s="251"/>
      <c r="M176" s="251"/>
      <c r="T176" s="235">
        <v>21668</v>
      </c>
      <c r="U176" s="235">
        <v>34651</v>
      </c>
    </row>
    <row r="177" spans="1:21" ht="30" customHeight="1" x14ac:dyDescent="0.2">
      <c r="A177" s="166">
        <f t="shared" si="9"/>
        <v>171</v>
      </c>
      <c r="B177" s="167" t="str">
        <f t="shared" si="7"/>
        <v>O.K.</v>
      </c>
      <c r="C177" s="175" t="s">
        <v>2051</v>
      </c>
      <c r="D177" s="250"/>
      <c r="E177" s="235">
        <f t="shared" si="10"/>
        <v>0</v>
      </c>
      <c r="F177" s="233">
        <v>0</v>
      </c>
      <c r="G177" s="234">
        <f>IF(AND(I3=21,MAX(PRRAS!D502:E504,PRRAS!D508:E509,PRRAS!D521:E521,PRRAS!D524:E527,PRRAS!D530:E530,PRRAS!D533:E537,PRRAS!D540:E540,PRRAS!D550:E552,PRRAS!D556:E557,PRRAS!D573:E573,PRRAS!D576:E582,PRRAS!D592:E592,PRRAS!D595:E595)&gt;0),1,0)</f>
        <v>0</v>
      </c>
      <c r="I177" s="251"/>
      <c r="J177" s="229"/>
      <c r="K177" s="251"/>
      <c r="L177" s="251"/>
      <c r="M177" s="251"/>
      <c r="T177" s="235">
        <v>22275</v>
      </c>
      <c r="U177" s="235">
        <v>34725</v>
      </c>
    </row>
    <row r="178" spans="1:21" ht="30" customHeight="1" x14ac:dyDescent="0.2">
      <c r="A178" s="166">
        <f t="shared" si="9"/>
        <v>172</v>
      </c>
      <c r="B178" s="167" t="str">
        <f t="shared" si="7"/>
        <v>O.K.</v>
      </c>
      <c r="C178" s="175" t="s">
        <v>2052</v>
      </c>
      <c r="D178" s="250"/>
      <c r="E178" s="235">
        <f t="shared" si="10"/>
        <v>0</v>
      </c>
      <c r="F178" s="233">
        <v>0</v>
      </c>
      <c r="G178" s="234">
        <f>IF(AND(I3=21,MAX(PRRAS!D597:E601,PRRAS!D612:E614,PRRAS!D618:E619,PRRAS!D629:E631,PRRAS!D634:E634,PRRAS!D637:E637,PRRAS!D699:E699,PRRAS!D713:E713,PRRAS!D715:E715,PRRAS!D717:E717,PRRAS!D719:E719)&gt;0),1,0)</f>
        <v>0</v>
      </c>
      <c r="I178" s="251"/>
      <c r="J178" s="229"/>
      <c r="K178" s="251"/>
      <c r="L178" s="251"/>
      <c r="M178" s="251"/>
      <c r="T178" s="235">
        <v>26346</v>
      </c>
      <c r="U178" s="235">
        <v>34872</v>
      </c>
    </row>
    <row r="179" spans="1:21" ht="30" customHeight="1" x14ac:dyDescent="0.2">
      <c r="A179" s="166">
        <f t="shared" ref="A179:A209" si="11">1+A178</f>
        <v>173</v>
      </c>
      <c r="B179" s="167" t="str">
        <f t="shared" si="7"/>
        <v>O.K.</v>
      </c>
      <c r="C179" s="175" t="s">
        <v>2053</v>
      </c>
      <c r="D179" s="250"/>
      <c r="E179" s="235">
        <f t="shared" si="10"/>
        <v>0</v>
      </c>
      <c r="F179" s="233">
        <v>0</v>
      </c>
      <c r="G179" s="234">
        <f>IF(AND(I3=22,MAX(PRRAS!D23:E28,PRRAS!D32:E32,PRRAS!D36:E36,PRRAS!D38:E38,PRRAS!D43:E45,PRRAS!D51:E55,PRRAS!D142:E146,PRRAS!D149:E149,PRRAS!D183:E183,PRRAS!D211:E211,PRRAS!D258:E263)&gt;0),1,0)</f>
        <v>0</v>
      </c>
      <c r="I179" s="251"/>
      <c r="J179" s="229"/>
      <c r="K179" s="251"/>
      <c r="L179" s="251"/>
      <c r="M179" s="251"/>
      <c r="T179" s="235">
        <v>47037</v>
      </c>
      <c r="U179" s="235">
        <v>34969</v>
      </c>
    </row>
    <row r="180" spans="1:21" ht="30" customHeight="1" x14ac:dyDescent="0.2">
      <c r="A180" s="166">
        <f t="shared" si="11"/>
        <v>174</v>
      </c>
      <c r="B180" s="167" t="str">
        <f t="shared" si="7"/>
        <v>O.K.</v>
      </c>
      <c r="C180" s="175" t="s">
        <v>2054</v>
      </c>
      <c r="D180" s="250"/>
      <c r="E180" s="235">
        <f t="shared" si="10"/>
        <v>0</v>
      </c>
      <c r="F180" s="233">
        <v>0</v>
      </c>
      <c r="G180" s="234">
        <f>IF(AND(I3=22,MAX(PRRAS!D352:E352,PRRAS!D380:E380,PRRAS!D404:E404,PRRAS!D425:E429,PRRAS!D432:E432,PRRAS!D442:E444,PRRAS!D448:E449,PRRAS!D463:E465,PRRAS!D468:E471,PRRAS!D474:E474,PRRAS!D483:E483,PRRAS!D486:E486,PRRAS!D488:E492)&gt;0),1,0)</f>
        <v>0</v>
      </c>
      <c r="I180" s="251"/>
      <c r="J180" s="229"/>
      <c r="K180" s="251"/>
      <c r="L180" s="251"/>
      <c r="M180" s="251"/>
      <c r="T180" s="235">
        <v>47045</v>
      </c>
      <c r="U180" s="235">
        <v>34993</v>
      </c>
    </row>
    <row r="181" spans="1:21" ht="30" customHeight="1" x14ac:dyDescent="0.2">
      <c r="A181" s="166">
        <f t="shared" si="11"/>
        <v>175</v>
      </c>
      <c r="B181" s="167" t="str">
        <f t="shared" si="7"/>
        <v>O.K.</v>
      </c>
      <c r="C181" s="175" t="s">
        <v>2056</v>
      </c>
      <c r="D181" s="250"/>
      <c r="E181" s="235">
        <f t="shared" si="10"/>
        <v>0</v>
      </c>
      <c r="F181" s="233">
        <v>0</v>
      </c>
      <c r="G181" s="234">
        <f>IF(AND(I3=22,MAX(PRRAS!D502:E504,PRRAS!D508:E509,PRRAS!D521:E521,PRRAS!D524:E527,PRRAS!D530:E530,PRRAS!D533:E537,PRRAS!D540:E540,PRRAS!D550:E552,PRRAS!D556:E557,PRRAS!D573:E573,PRRAS!D576:E582,PRRAS!D592:E592,PRRAS!D595:E595)&gt;0),1,0)</f>
        <v>0</v>
      </c>
      <c r="I181" s="251"/>
      <c r="J181" s="229"/>
      <c r="K181" s="251"/>
      <c r="L181" s="251"/>
      <c r="M181" s="251"/>
      <c r="T181" s="235">
        <v>47107</v>
      </c>
      <c r="U181" s="235">
        <v>35062</v>
      </c>
    </row>
    <row r="182" spans="1:21" ht="30" customHeight="1" x14ac:dyDescent="0.2">
      <c r="A182" s="166">
        <f t="shared" si="11"/>
        <v>176</v>
      </c>
      <c r="B182" s="167" t="str">
        <f t="shared" si="7"/>
        <v>O.K.</v>
      </c>
      <c r="C182" s="175" t="s">
        <v>2055</v>
      </c>
      <c r="D182" s="250"/>
      <c r="E182" s="235">
        <f t="shared" si="10"/>
        <v>0</v>
      </c>
      <c r="F182" s="233">
        <v>0</v>
      </c>
      <c r="G182" s="234">
        <f>IF(AND(I3=22,MAX(PRRAS!D597:E601,PRRAS!D612:E614,PRRAS!D618:E619,PRRAS!D629:E631,PRRAS!D634:E634,PRRAS!D637:E637,PRRAS!D699:E699,PRRAS!D713:E713,PRRAS!D715:E715,PRRAS!D717:E717,PRRAS!D719:E719)&gt;0),1,0)</f>
        <v>0</v>
      </c>
      <c r="I182" s="251"/>
      <c r="J182" s="229"/>
      <c r="K182" s="251"/>
      <c r="L182" s="251"/>
      <c r="M182" s="251"/>
      <c r="T182" s="235">
        <v>47115</v>
      </c>
      <c r="U182" s="235">
        <v>35100</v>
      </c>
    </row>
    <row r="183" spans="1:21" ht="45" customHeight="1" x14ac:dyDescent="0.2">
      <c r="A183" s="166">
        <f t="shared" si="11"/>
        <v>177</v>
      </c>
      <c r="B183" s="167" t="str">
        <f t="shared" si="7"/>
        <v>O.K.</v>
      </c>
      <c r="C183" s="175" t="s">
        <v>740</v>
      </c>
      <c r="D183" s="250"/>
      <c r="E183" s="235">
        <f t="shared" si="10"/>
        <v>0</v>
      </c>
      <c r="F183" s="233">
        <v>0</v>
      </c>
      <c r="G183" s="234">
        <f>IF(AND(I3=23,MAX(PRRAS!D23:E28,PRRAS!D32:E32,PRRAS!D36:E36,PRRAS!D38:E38,PRRAS!D43:E45,PRRAS!D51:E55,PRRAS!D80:D84,PRRAS!D142:E145,PRRAS!D183:E183,PRRAS!D211:E211,PRRAS!D245:E248,PRRAS!D252:E256,PRRAS!D258:E263,PRRAS!D352:E352,PRRAS!D380:E380,PRRAS!D404:E404)&gt;0),1,0)</f>
        <v>0</v>
      </c>
      <c r="I183" s="251"/>
      <c r="J183" s="229"/>
      <c r="K183" s="229"/>
      <c r="L183" s="251"/>
      <c r="M183" s="251"/>
      <c r="N183" s="251"/>
      <c r="T183" s="235">
        <v>47439</v>
      </c>
      <c r="U183" s="235">
        <v>35126</v>
      </c>
    </row>
    <row r="184" spans="1:21" ht="30" customHeight="1" x14ac:dyDescent="0.2">
      <c r="A184" s="166">
        <f t="shared" si="11"/>
        <v>178</v>
      </c>
      <c r="B184" s="167" t="str">
        <f t="shared" si="7"/>
        <v>O.K.</v>
      </c>
      <c r="C184" s="175" t="s">
        <v>2654</v>
      </c>
      <c r="D184" s="250"/>
      <c r="E184" s="235">
        <f t="shared" si="10"/>
        <v>0</v>
      </c>
      <c r="F184" s="233">
        <v>0</v>
      </c>
      <c r="G184" s="234">
        <f>IF(AND(I3=23,MAX(PRRAS!D425:E429,PRRAS!D432:E432,PRRAS!D442:E444,PRRAS!D448:E449,PRRAS!D463:E465,PRRAS!D468:E471,PRRAS!D474:E474,PRRAS!D483:E483,PRRAS!D486:E486,PRRAS!D488:E492,PRRAS!D502:E504,PRRAS!D508:E509)&gt;0),1,0)</f>
        <v>0</v>
      </c>
      <c r="I184" s="251"/>
      <c r="J184" s="229"/>
      <c r="K184" s="229"/>
      <c r="L184" s="251"/>
      <c r="M184" s="251"/>
      <c r="N184" s="251"/>
      <c r="T184" s="235">
        <v>48808</v>
      </c>
      <c r="U184" s="235">
        <v>35159</v>
      </c>
    </row>
    <row r="185" spans="1:21" ht="30" customHeight="1" x14ac:dyDescent="0.2">
      <c r="A185" s="166">
        <f t="shared" si="11"/>
        <v>179</v>
      </c>
      <c r="B185" s="167" t="str">
        <f t="shared" si="7"/>
        <v>O.K.</v>
      </c>
      <c r="C185" s="175" t="s">
        <v>2655</v>
      </c>
      <c r="D185" s="250"/>
      <c r="E185" s="235">
        <f t="shared" si="10"/>
        <v>0</v>
      </c>
      <c r="F185" s="233">
        <v>0</v>
      </c>
      <c r="G185" s="234">
        <f>IF(AND(I3=23,MAX(PRRAS!D521:E521,PRRAS!D524:E527,PRRAS!D530:E530,PRRAS!D533:E537,PRRAS!D540:E540,PRRAS!D550:E552,PRRAS!D556:E557,PRRAS!D573:E573,PRRAS!D576:E582,PRRAS!D592:E592,PRRAS!D595:E595,PRRAS!D597:E601)&gt;0),1,0)</f>
        <v>0</v>
      </c>
      <c r="I185" s="251"/>
      <c r="J185" s="229"/>
      <c r="K185" s="229"/>
      <c r="L185" s="251"/>
      <c r="M185" s="251"/>
      <c r="N185" s="251"/>
      <c r="T185" s="235">
        <v>49593</v>
      </c>
      <c r="U185" s="235">
        <v>35191</v>
      </c>
    </row>
    <row r="186" spans="1:21" ht="30" customHeight="1" x14ac:dyDescent="0.2">
      <c r="A186" s="166">
        <f t="shared" si="11"/>
        <v>180</v>
      </c>
      <c r="B186" s="167" t="str">
        <f t="shared" si="7"/>
        <v>O.K.</v>
      </c>
      <c r="C186" s="175" t="s">
        <v>2656</v>
      </c>
      <c r="D186" s="250"/>
      <c r="E186" s="235">
        <f t="shared" si="10"/>
        <v>0</v>
      </c>
      <c r="F186" s="233">
        <v>0</v>
      </c>
      <c r="G186" s="234">
        <f>IF(AND(I3=23,MAX(PRRAS!D612:E614,PRRAS!D618:E619,PRRAS!D629:E631,PRRAS!D634:E634,PRRAS!D637:E637,PRRAS!D699:E699,PRRAS!D713:E713,PRRAS!D715:E715,PRRAS!D717:E717,PRRAS!D719:E719)&gt;0),1,0)</f>
        <v>0</v>
      </c>
      <c r="I186" s="251"/>
      <c r="J186" s="229"/>
      <c r="K186" s="229"/>
      <c r="L186" s="251"/>
      <c r="M186" s="251"/>
      <c r="N186" s="251"/>
      <c r="T186" s="235">
        <v>50395</v>
      </c>
      <c r="U186" s="235">
        <v>35206</v>
      </c>
    </row>
    <row r="187" spans="1:21" ht="30" customHeight="1" x14ac:dyDescent="0.2">
      <c r="A187" s="166">
        <f t="shared" si="11"/>
        <v>181</v>
      </c>
      <c r="B187" s="167" t="str">
        <f t="shared" si="7"/>
        <v>O.K.</v>
      </c>
      <c r="C187" s="175" t="s">
        <v>177</v>
      </c>
      <c r="D187" s="250"/>
      <c r="E187" s="235">
        <f t="shared" si="10"/>
        <v>0</v>
      </c>
      <c r="F187" s="233">
        <v>0</v>
      </c>
      <c r="G187" s="234">
        <f>IF(AND(I3=31,MAX(PRRAS!D14:E45,PRRAS!D51:E55,PRRAS!D149:E149,PRRAS!D183:E183,PRRAS!D211:E211,PRRAS!D245:E248,PRRAS!D258:E263,PRRAS!D352:E352,PRRAS!D380:E380,PRRAS!D404:E404)&gt;0),1,0)</f>
        <v>0</v>
      </c>
      <c r="I187" s="251"/>
      <c r="J187" s="229"/>
      <c r="K187" s="251"/>
      <c r="L187" s="251"/>
      <c r="M187" s="251"/>
      <c r="T187" s="235">
        <v>99999</v>
      </c>
      <c r="U187" s="235">
        <v>35214</v>
      </c>
    </row>
    <row r="188" spans="1:21" ht="30" customHeight="1" x14ac:dyDescent="0.2">
      <c r="A188" s="166">
        <f>1+A187</f>
        <v>182</v>
      </c>
      <c r="B188" s="167" t="str">
        <f t="shared" si="7"/>
        <v>O.K.</v>
      </c>
      <c r="C188" s="175" t="s">
        <v>2624</v>
      </c>
      <c r="D188" s="250"/>
      <c r="E188" s="235">
        <f t="shared" ref="E188:E194" si="12">MAX(G188:L188)</f>
        <v>0</v>
      </c>
      <c r="F188" s="233">
        <v>0</v>
      </c>
      <c r="G188" s="234">
        <f>IF(AND(I3=31,MAX(PRRAS!D425:E429,PRRAS!D432:E432,PRRAS!D442:E444,PRRAS!D448:E449,PRRAS!D463:E465,PRRAS!D468:E471,PRRAS!D474:E474,PRRAS!D486:E486,PRRAS!D488:E492,PRRAS!D502:E504,PRRAS!D508:E509)&gt;0),1,0)</f>
        <v>0</v>
      </c>
      <c r="I188" s="251"/>
      <c r="J188" s="229"/>
      <c r="K188" s="251"/>
      <c r="L188" s="251"/>
      <c r="M188" s="251"/>
      <c r="U188" s="235">
        <v>35271</v>
      </c>
    </row>
    <row r="189" spans="1:21" ht="30" customHeight="1" x14ac:dyDescent="0.2">
      <c r="A189" s="166">
        <f t="shared" ref="A189:A194" si="13">1+A188</f>
        <v>183</v>
      </c>
      <c r="B189" s="167" t="str">
        <f t="shared" si="7"/>
        <v>O.K.</v>
      </c>
      <c r="C189" s="175" t="s">
        <v>2625</v>
      </c>
      <c r="D189" s="250"/>
      <c r="E189" s="235">
        <f t="shared" si="12"/>
        <v>0</v>
      </c>
      <c r="F189" s="233">
        <v>0</v>
      </c>
      <c r="G189" s="234">
        <f>IF(AND(I3=31,MAX(PRRAS!D521:E521,PRRAS!D524:E527,PRRAS!D530:E530,PRRAS!D533:E537,PRRAS!D540:E540,PRRAS!D550:E552,PRRAS!D556:E557,PRRAS!D573:E573,PRRAS!D576:E582,PRRAS!D592:E592,PRRAS!D595:E595,PRRAS!D597:E601)&gt;0),1,0)</f>
        <v>0</v>
      </c>
      <c r="I189" s="251"/>
      <c r="J189" s="229"/>
      <c r="K189" s="251"/>
      <c r="L189" s="251"/>
      <c r="M189" s="251"/>
      <c r="U189" s="235">
        <v>35319</v>
      </c>
    </row>
    <row r="190" spans="1:21" ht="30" customHeight="1" x14ac:dyDescent="0.2">
      <c r="A190" s="166">
        <f t="shared" si="13"/>
        <v>184</v>
      </c>
      <c r="B190" s="167" t="str">
        <f t="shared" si="7"/>
        <v>O.K.</v>
      </c>
      <c r="C190" s="175" t="s">
        <v>2626</v>
      </c>
      <c r="D190" s="250"/>
      <c r="E190" s="235">
        <f t="shared" si="12"/>
        <v>0</v>
      </c>
      <c r="F190" s="233">
        <v>0</v>
      </c>
      <c r="G190" s="234">
        <f>IF(AND(I3=31,MAX(PRRAS!D618:E619,PRRAS!D629:E631,PRRAS!D634:E634,PRRAS!D637:E637,PRRAS!D656:E656,PRRAS!D658:E658,PRRAS!D699:E699,PRRAS!D713:E713,PRRAS!D715:E715,PRRAS!D717:E717,PRRAS!D719:E719)&gt;0),1,0)</f>
        <v>0</v>
      </c>
      <c r="I190" s="251"/>
      <c r="J190" s="229"/>
      <c r="K190" s="251"/>
      <c r="L190" s="251"/>
      <c r="M190" s="251"/>
      <c r="U190" s="235">
        <v>35409</v>
      </c>
    </row>
    <row r="191" spans="1:21" ht="30" customHeight="1" x14ac:dyDescent="0.2">
      <c r="A191" s="166">
        <f t="shared" si="13"/>
        <v>185</v>
      </c>
      <c r="B191" s="167" t="str">
        <f t="shared" si="7"/>
        <v>O.K.</v>
      </c>
      <c r="C191" s="174" t="s">
        <v>1720</v>
      </c>
      <c r="D191" s="250"/>
      <c r="E191" s="235">
        <f t="shared" si="12"/>
        <v>0</v>
      </c>
      <c r="F191" s="233">
        <v>0</v>
      </c>
      <c r="G191" s="234">
        <f>IF(AND(I3=41,O3&lt;&gt;23911,O3&lt;&gt;25843,MAX(PRRAS!D142:E145)&gt;0),1,0)</f>
        <v>0</v>
      </c>
      <c r="I191" s="251"/>
      <c r="J191" s="229"/>
      <c r="K191" s="251"/>
      <c r="L191" s="251"/>
      <c r="M191" s="251"/>
      <c r="U191" s="235">
        <v>35433</v>
      </c>
    </row>
    <row r="192" spans="1:21" ht="30" customHeight="1" x14ac:dyDescent="0.2">
      <c r="A192" s="166">
        <f t="shared" si="13"/>
        <v>186</v>
      </c>
      <c r="B192" s="167" t="str">
        <f t="shared" si="7"/>
        <v>O.K.</v>
      </c>
      <c r="C192" s="175" t="s">
        <v>4202</v>
      </c>
      <c r="D192" s="250"/>
      <c r="E192" s="235">
        <f t="shared" si="12"/>
        <v>0</v>
      </c>
      <c r="F192" s="233">
        <v>0</v>
      </c>
      <c r="G192" s="234">
        <f>IF(AND(I3=41,MAX(PRRAS!D14:E45,PRRAS!D146:E146,PRRAS!D149:E149,PRRAS!D183:E183,PRRAS!D352:E352,PRRAS!D404:E404,PRRAS!D425:E429,PRRAS!D432:E432,PRRAS!D442:E444,PRRAS!D448:E449,PRRAS!D463:E465,PRRAS!D468:E471,PRRAS!D490:E492,PRRAS!D245:E248)&gt;0),1,0)</f>
        <v>0</v>
      </c>
      <c r="I192" s="251"/>
      <c r="J192" s="229"/>
      <c r="K192" s="251"/>
      <c r="L192" s="251"/>
      <c r="M192" s="251"/>
      <c r="U192" s="235">
        <v>35484</v>
      </c>
    </row>
    <row r="193" spans="1:21" ht="30" customHeight="1" x14ac:dyDescent="0.2">
      <c r="A193" s="166">
        <f t="shared" si="13"/>
        <v>187</v>
      </c>
      <c r="B193" s="167" t="str">
        <f t="shared" si="7"/>
        <v>O.K.</v>
      </c>
      <c r="C193" s="175" t="s">
        <v>14</v>
      </c>
      <c r="D193" s="250"/>
      <c r="E193" s="235">
        <f t="shared" si="12"/>
        <v>0</v>
      </c>
      <c r="F193" s="233">
        <v>0</v>
      </c>
      <c r="G193" s="234">
        <f>IF(AND(I3=41,MAX(PRRAS!D521:E521,PRRAS!D524:E527,PRRAS!D530:E530,PRRAS!D533:E537,PRRAS!D540:E540,PRRAS!D550:E552,PRRAS!D556:E557,PRRAS!D573:E573,PRRAS!D576:E582,PRRAS!D592:E592,PRRAS!D595:E595,PRRAS!D599:E601)&gt;0),1,0)</f>
        <v>0</v>
      </c>
      <c r="I193" s="251"/>
      <c r="J193" s="229"/>
      <c r="K193" s="251"/>
      <c r="L193" s="251"/>
      <c r="M193" s="251"/>
      <c r="U193" s="235">
        <v>35548</v>
      </c>
    </row>
    <row r="194" spans="1:21" ht="30" customHeight="1" x14ac:dyDescent="0.2">
      <c r="A194" s="166">
        <f t="shared" si="13"/>
        <v>188</v>
      </c>
      <c r="B194" s="167" t="str">
        <f t="shared" si="7"/>
        <v>O.K.</v>
      </c>
      <c r="C194" s="175" t="s">
        <v>15</v>
      </c>
      <c r="D194" s="250"/>
      <c r="E194" s="235">
        <f t="shared" si="12"/>
        <v>0</v>
      </c>
      <c r="F194" s="233">
        <v>0</v>
      </c>
      <c r="G194" s="234">
        <f>IF(AND(I3=41,MAX(PRRAS!D629:E631,PRRAS!D634:E634,PRRAS!D637:E637,PRRAS!D656:E656,PRRAS!D658:E658,PRRAS!D713:E713,PRRAS!D715:E715,PRRAS!D717:E717,PRRAS!D719:E719)&gt;0),1,0)</f>
        <v>0</v>
      </c>
      <c r="I194" s="251"/>
      <c r="J194" s="229"/>
      <c r="K194" s="251"/>
      <c r="L194" s="251"/>
      <c r="M194" s="251"/>
      <c r="N194" s="253"/>
      <c r="U194" s="235">
        <v>35669</v>
      </c>
    </row>
    <row r="195" spans="1:21" ht="30" customHeight="1" x14ac:dyDescent="0.2">
      <c r="A195" s="166">
        <f>1+A194</f>
        <v>189</v>
      </c>
      <c r="B195" s="167" t="str">
        <f t="shared" si="7"/>
        <v>O.K.</v>
      </c>
      <c r="C195" s="175" t="s">
        <v>4203</v>
      </c>
      <c r="D195" s="250"/>
      <c r="E195" s="235">
        <f>MAX(G195:L195)</f>
        <v>0</v>
      </c>
      <c r="F195" s="233">
        <v>0</v>
      </c>
      <c r="G195" s="234">
        <f>IF(AND(I3=42,MAX(PRRAS!D14:E45,PRRAS!D51:E55,PRRAS!D142:E146,PRRAS!D149:E149,PRRAS!D183:E183,PRRAS!D233:E238,PRRAS!D258:E263,PRRAS!D352:E352,PRRAS!D404:E404,PRRAS!D245:E248)&gt;0),1,0)</f>
        <v>0</v>
      </c>
      <c r="I195" s="229"/>
      <c r="J195" s="251"/>
      <c r="K195" s="251"/>
      <c r="L195" s="251"/>
      <c r="M195" s="251"/>
      <c r="U195" s="235">
        <v>35708</v>
      </c>
    </row>
    <row r="196" spans="1:21" ht="30" customHeight="1" x14ac:dyDescent="0.2">
      <c r="A196" s="166">
        <f>1+A195</f>
        <v>190</v>
      </c>
      <c r="B196" s="167" t="str">
        <f t="shared" si="7"/>
        <v>O.K.</v>
      </c>
      <c r="C196" s="175" t="s">
        <v>16</v>
      </c>
      <c r="D196" s="250"/>
      <c r="E196" s="235">
        <f>MAX(G196:L196)</f>
        <v>0</v>
      </c>
      <c r="F196" s="233">
        <v>0</v>
      </c>
      <c r="G196" s="234">
        <f>IF(AND(I3=42,MAX(PRRAS!D425:E429,PRRAS!D432:E432,PRRAS!D442:E444,PRRAS!D448:E449,PRRAS!D463:E465,PRRAS!D468:E471,PRRAS!D474:E474,PRRAS!D483:E483,PRRAS!D486:E486,PRRAS!D488:E492,PRRAS!D521:E521,PRRAS!D524:E527)&gt;0),1,0)</f>
        <v>0</v>
      </c>
      <c r="I196" s="229"/>
      <c r="J196" s="251"/>
      <c r="K196" s="251"/>
      <c r="L196" s="251"/>
      <c r="M196" s="251"/>
      <c r="U196" s="235">
        <v>35716</v>
      </c>
    </row>
    <row r="197" spans="1:21" ht="30" customHeight="1" x14ac:dyDescent="0.2">
      <c r="A197" s="166">
        <f>1+A196</f>
        <v>191</v>
      </c>
      <c r="B197" s="167" t="str">
        <f t="shared" si="7"/>
        <v>O.K.</v>
      </c>
      <c r="C197" s="175" t="s">
        <v>1905</v>
      </c>
      <c r="D197" s="250"/>
      <c r="E197" s="235">
        <f>MAX(G197:L197)</f>
        <v>0</v>
      </c>
      <c r="F197" s="233">
        <v>0</v>
      </c>
      <c r="G197" s="234">
        <f>IF(AND(I3=42,MAX(PRRAS!D530:E530,PRRAS!D533:E537,PRRAS!D540:E540,PRRAS!D550:E552,PRRAS!D556:E557,PRRAS!D573:E573,PRRAS!D576:E582,PRRAS!D592:E592,PRRAS!D595:E595,PRRAS!D599:E601)&gt;0),1,0)</f>
        <v>0</v>
      </c>
      <c r="I197" s="229"/>
      <c r="J197" s="251"/>
      <c r="K197" s="251"/>
      <c r="L197" s="251"/>
      <c r="M197" s="251"/>
      <c r="U197" s="235">
        <v>35757</v>
      </c>
    </row>
    <row r="198" spans="1:21" ht="30" customHeight="1" x14ac:dyDescent="0.2">
      <c r="A198" s="166">
        <f>1+A197</f>
        <v>192</v>
      </c>
      <c r="B198" s="167" t="str">
        <f t="shared" si="7"/>
        <v>O.K.</v>
      </c>
      <c r="C198" s="175" t="s">
        <v>1906</v>
      </c>
      <c r="D198" s="250"/>
      <c r="E198" s="235">
        <f>MAX(G198:L198)</f>
        <v>0</v>
      </c>
      <c r="F198" s="233">
        <v>0</v>
      </c>
      <c r="G198" s="234">
        <f>IF(AND(I3=42,MAX(PRRAS!D629:E631,PRRAS!D634:E634,PRRAS!D637:E637,PRRAS!D656:E656,PRRAS!D658:E658,PRRAS!D699:E699,PRRAS!D713:E713,PRRAS!D715:E715,PRRAS!D717:E717,PRRAS!D719:E719)&gt;0),1,0)</f>
        <v>0</v>
      </c>
      <c r="I198" s="229"/>
      <c r="J198" s="251"/>
      <c r="K198" s="251"/>
      <c r="L198" s="251"/>
      <c r="M198" s="251"/>
      <c r="U198" s="235">
        <v>35790</v>
      </c>
    </row>
    <row r="199" spans="1:21" ht="51" customHeight="1" x14ac:dyDescent="0.2">
      <c r="A199" s="166">
        <f>1+A198</f>
        <v>193</v>
      </c>
      <c r="B199" s="167" t="str">
        <f t="shared" si="7"/>
        <v>O.K.</v>
      </c>
      <c r="C199" s="174" t="s">
        <v>767</v>
      </c>
      <c r="E199" s="235">
        <v>0</v>
      </c>
      <c r="F199" s="235">
        <f t="shared" ref="F199:F230" si="14">MAX(L199:O199)</f>
        <v>0</v>
      </c>
      <c r="L199" s="233">
        <f>IF(AND($I$3=11,OR(PRRAS!D656&gt;0,PRRAS!D658&gt;0),OR(PRRAS!D657&gt;0,PRRAS!D659&gt;0)),1,0)</f>
        <v>0</v>
      </c>
      <c r="M199" s="233">
        <f>IF(AND($I$3=11,OR(PRRAS!E656&gt;0,PRRAS!E658&gt;0),OR(PRRAS!E657&gt;0,PRRAS!E659&gt;0)),1,0)</f>
        <v>0</v>
      </c>
      <c r="U199" s="235">
        <v>35888</v>
      </c>
    </row>
    <row r="200" spans="1:21" ht="30" customHeight="1" x14ac:dyDescent="0.2">
      <c r="A200" s="166">
        <f t="shared" si="11"/>
        <v>194</v>
      </c>
      <c r="B200" s="167" t="str">
        <f t="shared" si="7"/>
        <v>O.K.</v>
      </c>
      <c r="C200" s="174" t="s">
        <v>768</v>
      </c>
      <c r="E200" s="235">
        <v>0</v>
      </c>
      <c r="F200" s="235">
        <f t="shared" si="14"/>
        <v>0</v>
      </c>
      <c r="L200" s="233">
        <f>IF(AND(PRRAS!D30&gt;0,PRRAS!D661=0),1,0)</f>
        <v>0</v>
      </c>
      <c r="M200" s="233">
        <f>IF(AND(PRRAS!E30&gt;0,PRRAS!E661=0),1,0)</f>
        <v>0</v>
      </c>
      <c r="U200" s="235">
        <v>35896</v>
      </c>
    </row>
    <row r="201" spans="1:21" ht="30" customHeight="1" x14ac:dyDescent="0.2">
      <c r="A201" s="166">
        <f t="shared" si="11"/>
        <v>195</v>
      </c>
      <c r="B201" s="167" t="str">
        <f t="shared" si="7"/>
        <v>O.K.</v>
      </c>
      <c r="C201" s="174" t="s">
        <v>112</v>
      </c>
      <c r="E201" s="235">
        <v>0</v>
      </c>
      <c r="F201" s="235">
        <f t="shared" si="14"/>
        <v>0</v>
      </c>
      <c r="L201" s="233">
        <f>IF(AND(PRRAS!D39&gt;0,SUM(PRRAS!D662:'PRRAS'!D663)=0),1,0)</f>
        <v>0</v>
      </c>
      <c r="M201" s="233">
        <f>IF(AND(PRRAS!E39&gt;0,SUM(PRRAS!E662:'PRRAS'!E663)=0),1,0)</f>
        <v>0</v>
      </c>
      <c r="U201" s="235">
        <v>35907</v>
      </c>
    </row>
    <row r="202" spans="1:21" ht="30" customHeight="1" x14ac:dyDescent="0.2">
      <c r="A202" s="166">
        <f t="shared" si="11"/>
        <v>196</v>
      </c>
      <c r="B202" s="167" t="str">
        <f t="shared" si="7"/>
        <v>O.K.</v>
      </c>
      <c r="C202" s="174" t="s">
        <v>113</v>
      </c>
      <c r="E202" s="235">
        <v>0</v>
      </c>
      <c r="F202" s="235">
        <f t="shared" si="14"/>
        <v>0</v>
      </c>
      <c r="L202" s="233">
        <f>IF(AND(PRRAS!D93&gt;0,PRRAS!D690=0),1,0)</f>
        <v>0</v>
      </c>
      <c r="M202" s="233">
        <f>IF(AND(PRRAS!E93&gt;0,PRRAS!E690=0),1,0)</f>
        <v>0</v>
      </c>
      <c r="U202" s="235">
        <v>35923</v>
      </c>
    </row>
    <row r="203" spans="1:21" ht="43.5" customHeight="1" x14ac:dyDescent="0.2">
      <c r="A203" s="166">
        <f t="shared" si="11"/>
        <v>197</v>
      </c>
      <c r="B203" s="167" t="str">
        <f t="shared" ref="B203:B261" si="15">IF(E203=1,"Pogreška",IF(F203=1,"Provjera","O.K."))</f>
        <v>O.K.</v>
      </c>
      <c r="C203" s="174" t="s">
        <v>114</v>
      </c>
      <c r="E203" s="235">
        <v>0</v>
      </c>
      <c r="F203" s="235">
        <f t="shared" si="14"/>
        <v>0</v>
      </c>
      <c r="L203" s="233">
        <f>IF(AND(PRRAS!D127&gt;0,SUM(PRRAS!D698:'PRRAS'!D700)=0),1,0)</f>
        <v>0</v>
      </c>
      <c r="M203" s="233">
        <f>IF(AND(PRRAS!E127&gt;0,SUM(PRRAS!E698:'PRRAS'!E700)=0),1,0)</f>
        <v>0</v>
      </c>
      <c r="U203" s="235">
        <v>35931</v>
      </c>
    </row>
    <row r="204" spans="1:21" ht="30" customHeight="1" x14ac:dyDescent="0.2">
      <c r="A204" s="166">
        <f t="shared" si="11"/>
        <v>198</v>
      </c>
      <c r="B204" s="167" t="str">
        <f t="shared" si="15"/>
        <v>O.K.</v>
      </c>
      <c r="C204" s="174" t="s">
        <v>1746</v>
      </c>
      <c r="E204" s="235">
        <v>0</v>
      </c>
      <c r="F204" s="235">
        <f t="shared" si="14"/>
        <v>0</v>
      </c>
      <c r="G204" s="255"/>
      <c r="H204" s="255"/>
      <c r="L204" s="233">
        <f>IF(AND(PRRAS!D166&gt;0,SUM(PRRAS!D701:D702)=0),1,0)</f>
        <v>0</v>
      </c>
      <c r="M204" s="233">
        <f>IF(AND(PRRAS!E166&gt;0,SUM(PRRAS!E701:E702)=0),1,0)</f>
        <v>0</v>
      </c>
      <c r="U204" s="235">
        <v>35940</v>
      </c>
    </row>
    <row r="205" spans="1:21" ht="30" customHeight="1" x14ac:dyDescent="0.2">
      <c r="A205" s="166">
        <f t="shared" si="11"/>
        <v>199</v>
      </c>
      <c r="B205" s="167" t="str">
        <f t="shared" si="15"/>
        <v>O.K.</v>
      </c>
      <c r="C205" s="174" t="s">
        <v>1747</v>
      </c>
      <c r="E205" s="235">
        <v>0</v>
      </c>
      <c r="F205" s="235">
        <f t="shared" si="14"/>
        <v>0</v>
      </c>
      <c r="G205" s="255"/>
      <c r="H205" s="255"/>
      <c r="L205" s="233">
        <f>IF(AND(PRRAS!D191&gt;0,PRRAS!D705=0),1,0)</f>
        <v>0</v>
      </c>
      <c r="M205" s="233">
        <f>IF(AND(PRRAS!E191&gt;0,PRRAS!E705=0),1,0)</f>
        <v>0</v>
      </c>
      <c r="U205" s="235">
        <v>35958</v>
      </c>
    </row>
    <row r="206" spans="1:21" ht="45" customHeight="1" x14ac:dyDescent="0.2">
      <c r="A206" s="166">
        <f t="shared" si="11"/>
        <v>200</v>
      </c>
      <c r="B206" s="167" t="str">
        <f t="shared" si="15"/>
        <v>Provjera</v>
      </c>
      <c r="C206" s="174" t="s">
        <v>1748</v>
      </c>
      <c r="E206" s="235">
        <v>0</v>
      </c>
      <c r="F206" s="235">
        <f t="shared" si="14"/>
        <v>1</v>
      </c>
      <c r="G206" s="255"/>
      <c r="H206" s="255"/>
      <c r="L206" s="233">
        <f>IF(AND(PRRAS!D192&gt;0,SUM(PRRAS!D706:D708)=0),1,0)</f>
        <v>1</v>
      </c>
      <c r="M206" s="233">
        <f>IF(AND(PRRAS!E192&gt;0,SUM(PRRAS!E706:E708)=0),1,0)</f>
        <v>0</v>
      </c>
      <c r="U206" s="235">
        <v>35974</v>
      </c>
    </row>
    <row r="207" spans="1:21" ht="30" customHeight="1" x14ac:dyDescent="0.2">
      <c r="A207" s="166">
        <f t="shared" si="11"/>
        <v>201</v>
      </c>
      <c r="B207" s="167" t="str">
        <f t="shared" si="15"/>
        <v>Provjera</v>
      </c>
      <c r="C207" s="174" t="s">
        <v>1749</v>
      </c>
      <c r="E207" s="235">
        <v>0</v>
      </c>
      <c r="F207" s="235">
        <f t="shared" si="14"/>
        <v>1</v>
      </c>
      <c r="G207" s="255"/>
      <c r="H207" s="255"/>
      <c r="L207" s="233">
        <f>IF(AND(PRRAS!D194&gt;0,PRRAS!D709=0),1,0)</f>
        <v>1</v>
      </c>
      <c r="M207" s="233">
        <f>IF(AND(PRRAS!E194&gt;0,PRRAS!E709=0),1,0)</f>
        <v>1</v>
      </c>
      <c r="U207" s="235">
        <v>36047</v>
      </c>
    </row>
    <row r="208" spans="1:21" ht="30" customHeight="1" x14ac:dyDescent="0.2">
      <c r="A208" s="166">
        <f t="shared" si="11"/>
        <v>202</v>
      </c>
      <c r="B208" s="167" t="str">
        <f t="shared" si="15"/>
        <v>O.K.</v>
      </c>
      <c r="C208" s="174" t="s">
        <v>1750</v>
      </c>
      <c r="E208" s="235">
        <v>0</v>
      </c>
      <c r="F208" s="235">
        <f t="shared" si="14"/>
        <v>0</v>
      </c>
      <c r="G208" s="255"/>
      <c r="H208" s="255"/>
      <c r="L208" s="233">
        <f>IF(AND(PRRAS!D197&gt;0,PRRAS!D710=0),1,0)</f>
        <v>0</v>
      </c>
      <c r="M208" s="233">
        <f>IF(AND(PRRAS!E197&gt;0,PRRAS!E710=0),1,0)</f>
        <v>0</v>
      </c>
      <c r="U208" s="235">
        <v>36080</v>
      </c>
    </row>
    <row r="209" spans="1:21" ht="30" customHeight="1" x14ac:dyDescent="0.2">
      <c r="A209" s="166">
        <f t="shared" si="11"/>
        <v>203</v>
      </c>
      <c r="B209" s="167" t="str">
        <f t="shared" si="15"/>
        <v>Provjera</v>
      </c>
      <c r="C209" s="174" t="s">
        <v>1751</v>
      </c>
      <c r="E209" s="235">
        <v>0</v>
      </c>
      <c r="F209" s="235">
        <f t="shared" si="14"/>
        <v>1</v>
      </c>
      <c r="G209" s="255"/>
      <c r="H209" s="255"/>
      <c r="L209" s="233">
        <f>IF(AND(PRRAS!D198&gt;0,PRRAS!D711=0),1,0)</f>
        <v>1</v>
      </c>
      <c r="M209" s="233">
        <f>IF(AND(PRRAS!E198&gt;0,PRRAS!E711=0),1,0)</f>
        <v>1</v>
      </c>
      <c r="U209" s="235">
        <v>36098</v>
      </c>
    </row>
    <row r="210" spans="1:21" ht="43.5" customHeight="1" x14ac:dyDescent="0.2">
      <c r="A210" s="166">
        <f t="shared" ref="A210:A241" si="16">1+A209</f>
        <v>204</v>
      </c>
      <c r="B210" s="167" t="str">
        <f t="shared" si="15"/>
        <v>O.K.</v>
      </c>
      <c r="C210" s="174" t="s">
        <v>269</v>
      </c>
      <c r="E210" s="235">
        <v>0</v>
      </c>
      <c r="F210" s="235">
        <f t="shared" si="14"/>
        <v>0</v>
      </c>
      <c r="G210" s="255"/>
      <c r="H210" s="255"/>
      <c r="L210" s="233">
        <f>IF(AND(PRRAS!D216&gt;0,SUM(PRRAS!D733:D735)=0),1,0)</f>
        <v>0</v>
      </c>
      <c r="M210" s="233">
        <f>IF(AND(PRRAS!E216&gt;0,SUM(PRRAS!E733:E735)=0),1,0)</f>
        <v>0</v>
      </c>
      <c r="U210" s="235">
        <v>36119</v>
      </c>
    </row>
    <row r="211" spans="1:21" ht="30" customHeight="1" x14ac:dyDescent="0.2">
      <c r="A211" s="166">
        <f t="shared" si="16"/>
        <v>205</v>
      </c>
      <c r="B211" s="167" t="str">
        <f t="shared" si="15"/>
        <v>O.K.</v>
      </c>
      <c r="C211" s="174" t="s">
        <v>3448</v>
      </c>
      <c r="E211" s="235">
        <v>0</v>
      </c>
      <c r="F211" s="235">
        <f t="shared" si="14"/>
        <v>0</v>
      </c>
      <c r="L211" s="233">
        <f>IF(AND(PRRAS!D222&gt;0,PRRAS!D743=0),1,0)</f>
        <v>0</v>
      </c>
      <c r="M211" s="233">
        <f>IF(AND(PRRAS!E222&gt;0,PRRAS!E743=0),1,0)</f>
        <v>0</v>
      </c>
      <c r="U211" s="235">
        <v>36127</v>
      </c>
    </row>
    <row r="212" spans="1:21" ht="15" customHeight="1" x14ac:dyDescent="0.2">
      <c r="A212" s="166">
        <f t="shared" si="16"/>
        <v>206</v>
      </c>
      <c r="B212" s="167" t="str">
        <f t="shared" si="15"/>
        <v>O.K.</v>
      </c>
      <c r="C212" s="174" t="s">
        <v>270</v>
      </c>
      <c r="E212" s="235">
        <f>MAX(G212:K212)</f>
        <v>0</v>
      </c>
      <c r="F212" s="235">
        <f t="shared" si="14"/>
        <v>0</v>
      </c>
      <c r="G212" s="234">
        <f>IF(ABS(PRRAS!D265-SUM(PRRAS!D785:D793)&gt;1),1,0)</f>
        <v>0</v>
      </c>
      <c r="H212" s="234">
        <f>IF(ABS(PRRAS!E265-SUM(PRRAS!E785:E793)&gt;1),1,0)</f>
        <v>0</v>
      </c>
      <c r="U212" s="235">
        <v>36225</v>
      </c>
    </row>
    <row r="213" spans="1:21" ht="30" customHeight="1" x14ac:dyDescent="0.2">
      <c r="A213" s="166">
        <f t="shared" si="16"/>
        <v>207</v>
      </c>
      <c r="B213" s="167" t="str">
        <f t="shared" si="15"/>
        <v>O.K.</v>
      </c>
      <c r="C213" s="174" t="s">
        <v>627</v>
      </c>
      <c r="E213" s="235">
        <v>0</v>
      </c>
      <c r="F213" s="235">
        <f t="shared" si="14"/>
        <v>0</v>
      </c>
      <c r="L213" s="233">
        <f>IF(AND(PRRAS!D270&gt;0,PRRAS!D799=0),1,0)</f>
        <v>0</v>
      </c>
      <c r="M213" s="233">
        <f>IF(AND(PRRAS!E270&gt;0,PRRAS!E799=0),1,0)</f>
        <v>0</v>
      </c>
      <c r="U213" s="235">
        <v>36233</v>
      </c>
    </row>
    <row r="214" spans="1:21" ht="33" customHeight="1" x14ac:dyDescent="0.2">
      <c r="A214" s="166">
        <f t="shared" si="16"/>
        <v>208</v>
      </c>
      <c r="B214" s="167" t="str">
        <f t="shared" si="15"/>
        <v>O.K.</v>
      </c>
      <c r="C214" s="174" t="s">
        <v>628</v>
      </c>
      <c r="E214" s="235">
        <v>0</v>
      </c>
      <c r="F214" s="235">
        <f t="shared" si="14"/>
        <v>0</v>
      </c>
      <c r="L214" s="233">
        <f>IF(AND(PRRAS!D431&gt;0,SUM(PRRAS!D813:D814)=0),1,0)</f>
        <v>0</v>
      </c>
      <c r="M214" s="233">
        <f>IF(AND(PRRAS!E431&gt;0,SUM(PRRAS!E813:E814)=0),1,0)</f>
        <v>0</v>
      </c>
      <c r="U214" s="235">
        <v>36276</v>
      </c>
    </row>
    <row r="215" spans="1:21" ht="30" customHeight="1" x14ac:dyDescent="0.2">
      <c r="A215" s="166">
        <f t="shared" si="16"/>
        <v>209</v>
      </c>
      <c r="B215" s="167" t="str">
        <f t="shared" si="15"/>
        <v>O.K.</v>
      </c>
      <c r="C215" s="174" t="s">
        <v>629</v>
      </c>
      <c r="E215" s="235">
        <v>0</v>
      </c>
      <c r="F215" s="235">
        <f t="shared" si="14"/>
        <v>0</v>
      </c>
      <c r="L215" s="233">
        <f>IF(AND(PRRAS!D434&gt;0,SUM(PRRAS!D815:D816)=0),1,0)</f>
        <v>0</v>
      </c>
      <c r="M215" s="233">
        <f>IF(AND(PRRAS!E434&gt;0,SUM(PRRAS!E815:E816)=0),1,0)</f>
        <v>0</v>
      </c>
      <c r="U215" s="235">
        <v>36372</v>
      </c>
    </row>
    <row r="216" spans="1:21" ht="30" customHeight="1" x14ac:dyDescent="0.2">
      <c r="A216" s="166">
        <f t="shared" si="16"/>
        <v>210</v>
      </c>
      <c r="B216" s="167" t="str">
        <f t="shared" si="15"/>
        <v>O.K.</v>
      </c>
      <c r="C216" s="174" t="s">
        <v>630</v>
      </c>
      <c r="E216" s="235">
        <v>0</v>
      </c>
      <c r="F216" s="235">
        <f t="shared" si="14"/>
        <v>0</v>
      </c>
      <c r="L216" s="233">
        <f>IF(AND(PRRAS!D435&gt;0,SUM(PRRAS!D817:D818)=0),1,0)</f>
        <v>0</v>
      </c>
      <c r="M216" s="233">
        <f>IF(AND(PRRAS!E435&gt;0,SUM(PRRAS!E817:E818)=0),1,0)</f>
        <v>0</v>
      </c>
      <c r="U216" s="235">
        <v>36428</v>
      </c>
    </row>
    <row r="217" spans="1:21" ht="30" customHeight="1" x14ac:dyDescent="0.2">
      <c r="A217" s="166">
        <f t="shared" si="16"/>
        <v>211</v>
      </c>
      <c r="B217" s="167" t="str">
        <f t="shared" si="15"/>
        <v>O.K.</v>
      </c>
      <c r="C217" s="174" t="s">
        <v>142</v>
      </c>
      <c r="E217" s="235">
        <v>0</v>
      </c>
      <c r="F217" s="235">
        <f t="shared" si="14"/>
        <v>0</v>
      </c>
      <c r="L217" s="233">
        <f>IF(AND(PRRAS!D436&gt;0,SUM(PRRAS!D819:D820)=0),1,0)</f>
        <v>0</v>
      </c>
      <c r="M217" s="233">
        <f>IF(AND(PRRAS!E436&gt;0,SUM(PRRAS!E819:E820)=0),1,0)</f>
        <v>0</v>
      </c>
      <c r="U217" s="235">
        <v>36524</v>
      </c>
    </row>
    <row r="218" spans="1:21" ht="30" customHeight="1" x14ac:dyDescent="0.2">
      <c r="A218" s="166">
        <f t="shared" si="16"/>
        <v>212</v>
      </c>
      <c r="B218" s="167" t="str">
        <f t="shared" si="15"/>
        <v>O.K.</v>
      </c>
      <c r="C218" s="174" t="s">
        <v>163</v>
      </c>
      <c r="E218" s="235">
        <v>0</v>
      </c>
      <c r="F218" s="235">
        <f t="shared" si="14"/>
        <v>0</v>
      </c>
      <c r="L218" s="233">
        <f>IF(AND(PRRAS!D439&gt;0,SUM(PRRAS!D824:D825)=0),1,0)</f>
        <v>0</v>
      </c>
      <c r="M218" s="233">
        <f>IF(AND(PRRAS!E439&gt;0,SUM(PRRAS!E824:E825)=0),1,0)</f>
        <v>0</v>
      </c>
      <c r="U218" s="235">
        <v>36532</v>
      </c>
    </row>
    <row r="219" spans="1:21" ht="30" customHeight="1" x14ac:dyDescent="0.2">
      <c r="A219" s="166">
        <f t="shared" si="16"/>
        <v>213</v>
      </c>
      <c r="B219" s="167" t="str">
        <f t="shared" si="15"/>
        <v>O.K.</v>
      </c>
      <c r="C219" s="174" t="s">
        <v>1482</v>
      </c>
      <c r="E219" s="235">
        <v>0</v>
      </c>
      <c r="F219" s="235">
        <f t="shared" si="14"/>
        <v>0</v>
      </c>
      <c r="L219" s="233">
        <f>IF(AND(PRRAS!D440&gt;0,SUM(PRRAS!D826:D827)=0),1,0)</f>
        <v>0</v>
      </c>
      <c r="M219" s="233">
        <f>IF(AND(PRRAS!E440&gt;0,SUM(PRRAS!E826:E827)=0),1,0)</f>
        <v>0</v>
      </c>
      <c r="U219" s="235">
        <v>36549</v>
      </c>
    </row>
    <row r="220" spans="1:21" ht="30" customHeight="1" x14ac:dyDescent="0.2">
      <c r="A220" s="166">
        <f t="shared" si="16"/>
        <v>214</v>
      </c>
      <c r="B220" s="167" t="str">
        <f t="shared" si="15"/>
        <v>O.K.</v>
      </c>
      <c r="C220" s="174" t="s">
        <v>1483</v>
      </c>
      <c r="E220" s="235">
        <v>0</v>
      </c>
      <c r="F220" s="235">
        <f t="shared" si="14"/>
        <v>0</v>
      </c>
      <c r="L220" s="233">
        <f>IF(AND(PRRAS!D441&gt;0,SUM(PRRAS!D828:D829)=0),1,0)</f>
        <v>0</v>
      </c>
      <c r="M220" s="233">
        <f>IF(AND(PRRAS!E441&gt;0,SUM(PRRAS!E828:E829)=0),1,0)</f>
        <v>0</v>
      </c>
      <c r="U220" s="235">
        <v>36604</v>
      </c>
    </row>
    <row r="221" spans="1:21" ht="30" customHeight="1" x14ac:dyDescent="0.2">
      <c r="A221" s="166">
        <f t="shared" si="16"/>
        <v>215</v>
      </c>
      <c r="B221" s="167" t="str">
        <f t="shared" si="15"/>
        <v>O.K.</v>
      </c>
      <c r="C221" s="174" t="s">
        <v>3436</v>
      </c>
      <c r="E221" s="235">
        <v>0</v>
      </c>
      <c r="F221" s="235">
        <f t="shared" si="14"/>
        <v>0</v>
      </c>
      <c r="L221" s="233">
        <f>IF(AND(PRRAS!D473&gt;0,PRRAS!D856=0),1,0)</f>
        <v>0</v>
      </c>
      <c r="M221" s="233">
        <f>IF(AND(PRRAS!E473&gt;0,PRRAS!E856=0),1,0)</f>
        <v>0</v>
      </c>
      <c r="U221" s="235">
        <v>36612</v>
      </c>
    </row>
    <row r="222" spans="1:21" ht="30" customHeight="1" x14ac:dyDescent="0.2">
      <c r="A222" s="166">
        <f t="shared" si="16"/>
        <v>216</v>
      </c>
      <c r="B222" s="167" t="str">
        <f t="shared" si="15"/>
        <v>O.K.</v>
      </c>
      <c r="C222" s="174" t="s">
        <v>3437</v>
      </c>
      <c r="E222" s="235">
        <v>0</v>
      </c>
      <c r="F222" s="235">
        <f t="shared" si="14"/>
        <v>0</v>
      </c>
      <c r="L222" s="233">
        <f>IF(AND(PRRAS!D489&gt;0,PRRAS!D857=0),1,0)</f>
        <v>0</v>
      </c>
      <c r="M222" s="233">
        <f>IF(AND(PRRAS!E489&gt;0,PRRAS!E857=0),1,0)</f>
        <v>0</v>
      </c>
      <c r="U222" s="235">
        <v>36645</v>
      </c>
    </row>
    <row r="223" spans="1:21" ht="30" customHeight="1" x14ac:dyDescent="0.2">
      <c r="A223" s="166">
        <f t="shared" si="16"/>
        <v>217</v>
      </c>
      <c r="B223" s="167" t="str">
        <f t="shared" si="15"/>
        <v>O.K.</v>
      </c>
      <c r="C223" s="174" t="s">
        <v>3438</v>
      </c>
      <c r="E223" s="235">
        <v>0</v>
      </c>
      <c r="F223" s="235">
        <f t="shared" si="14"/>
        <v>0</v>
      </c>
      <c r="L223" s="233">
        <f>IF(AND(PRRAS!D490&gt;0,PRRAS!D858=0),1,0)</f>
        <v>0</v>
      </c>
      <c r="M223" s="233">
        <f>IF(AND(PRRAS!E490&gt;0,PRRAS!E858=0),1,0)</f>
        <v>0</v>
      </c>
      <c r="U223" s="235">
        <v>36653</v>
      </c>
    </row>
    <row r="224" spans="1:21" ht="30" customHeight="1" x14ac:dyDescent="0.2">
      <c r="A224" s="166">
        <f t="shared" si="16"/>
        <v>218</v>
      </c>
      <c r="B224" s="167" t="str">
        <f t="shared" si="15"/>
        <v>O.K.</v>
      </c>
      <c r="C224" s="174" t="s">
        <v>3442</v>
      </c>
      <c r="E224" s="235">
        <v>0</v>
      </c>
      <c r="F224" s="235">
        <f t="shared" si="14"/>
        <v>0</v>
      </c>
      <c r="L224" s="233">
        <f>IF(AND(PRRAS!D491&gt;0,PRRAS!D859=0),1,0)</f>
        <v>0</v>
      </c>
      <c r="M224" s="233">
        <f>IF(AND(PRRAS!E491&gt;0,PRRAS!E859=0),1,0)</f>
        <v>0</v>
      </c>
      <c r="U224" s="235">
        <v>36688</v>
      </c>
    </row>
    <row r="225" spans="1:21" ht="30" customHeight="1" x14ac:dyDescent="0.2">
      <c r="A225" s="166">
        <f t="shared" si="16"/>
        <v>219</v>
      </c>
      <c r="B225" s="167" t="str">
        <f t="shared" si="15"/>
        <v>O.K.</v>
      </c>
      <c r="C225" s="174" t="s">
        <v>3443</v>
      </c>
      <c r="E225" s="235">
        <v>0</v>
      </c>
      <c r="F225" s="235">
        <f t="shared" si="14"/>
        <v>0</v>
      </c>
      <c r="L225" s="233">
        <f>IF(AND(PRRAS!D492&gt;0,PRRAS!D860=0),1,0)</f>
        <v>0</v>
      </c>
      <c r="M225" s="233">
        <f>IF(AND(PRRAS!E492&gt;0,PRRAS!E860=0),1,0)</f>
        <v>0</v>
      </c>
      <c r="U225" s="235">
        <v>36696</v>
      </c>
    </row>
    <row r="226" spans="1:21" ht="30" customHeight="1" x14ac:dyDescent="0.2">
      <c r="A226" s="166">
        <f t="shared" si="16"/>
        <v>220</v>
      </c>
      <c r="B226" s="167" t="str">
        <f t="shared" si="15"/>
        <v>O.K.</v>
      </c>
      <c r="C226" s="174" t="s">
        <v>3444</v>
      </c>
      <c r="E226" s="235">
        <v>0</v>
      </c>
      <c r="F226" s="235">
        <f t="shared" si="14"/>
        <v>0</v>
      </c>
      <c r="L226" s="233">
        <f>IF(AND(PRRAS!D495&gt;0,PRRAS!D864=0),1,0)</f>
        <v>0</v>
      </c>
      <c r="M226" s="233">
        <f>IF(AND(PRRAS!E495&gt;0,PRRAS!E864=0),1,0)</f>
        <v>0</v>
      </c>
      <c r="U226" s="235">
        <v>36707</v>
      </c>
    </row>
    <row r="227" spans="1:21" ht="30" customHeight="1" x14ac:dyDescent="0.2">
      <c r="A227" s="166">
        <f t="shared" si="16"/>
        <v>221</v>
      </c>
      <c r="B227" s="167" t="str">
        <f t="shared" si="15"/>
        <v>O.K.</v>
      </c>
      <c r="C227" s="174" t="s">
        <v>3445</v>
      </c>
      <c r="E227" s="235">
        <v>0</v>
      </c>
      <c r="F227" s="235">
        <f t="shared" si="14"/>
        <v>0</v>
      </c>
      <c r="L227" s="233">
        <f>IF(AND(PRRAS!D496&gt;0,SUM(PRRAS!D865:D866)=0),1,0)</f>
        <v>0</v>
      </c>
      <c r="M227" s="233">
        <f>IF(AND(PRRAS!E496&gt;0,SUM(PRRAS!E865:E866)=0),1,0)</f>
        <v>0</v>
      </c>
      <c r="U227" s="235">
        <v>36715</v>
      </c>
    </row>
    <row r="228" spans="1:21" ht="30" customHeight="1" x14ac:dyDescent="0.2">
      <c r="A228" s="166">
        <f t="shared" si="16"/>
        <v>222</v>
      </c>
      <c r="B228" s="167" t="str">
        <f t="shared" si="15"/>
        <v>O.K.</v>
      </c>
      <c r="C228" s="174" t="s">
        <v>3446</v>
      </c>
      <c r="E228" s="235">
        <v>0</v>
      </c>
      <c r="F228" s="235">
        <f t="shared" si="14"/>
        <v>0</v>
      </c>
      <c r="L228" s="233">
        <f>IF(AND(PRRAS!D497&gt;0,PRRAS!D867=0),1,0)</f>
        <v>0</v>
      </c>
      <c r="M228" s="233">
        <f>IF(AND(PRRAS!E497&gt;0,PRRAS!E867=0),1,0)</f>
        <v>0</v>
      </c>
      <c r="U228" s="235">
        <v>36723</v>
      </c>
    </row>
    <row r="229" spans="1:21" ht="30" customHeight="1" x14ac:dyDescent="0.2">
      <c r="A229" s="166">
        <f t="shared" si="16"/>
        <v>223</v>
      </c>
      <c r="B229" s="167" t="str">
        <f t="shared" si="15"/>
        <v>O.K.</v>
      </c>
      <c r="C229" s="174" t="s">
        <v>3447</v>
      </c>
      <c r="E229" s="235">
        <v>0</v>
      </c>
      <c r="F229" s="235">
        <f t="shared" si="14"/>
        <v>0</v>
      </c>
      <c r="L229" s="233">
        <f>IF(AND(PRRAS!D500&gt;0,PRRAS!D871=0),1,0)</f>
        <v>0</v>
      </c>
      <c r="M229" s="233">
        <f>IF(AND(PRRAS!E500&gt;0,PRRAS!E871=0),1,0)</f>
        <v>0</v>
      </c>
      <c r="U229" s="235">
        <v>36731</v>
      </c>
    </row>
    <row r="230" spans="1:21" ht="30" customHeight="1" x14ac:dyDescent="0.2">
      <c r="A230" s="166">
        <f t="shared" si="16"/>
        <v>224</v>
      </c>
      <c r="B230" s="167" t="str">
        <f t="shared" si="15"/>
        <v>O.K.</v>
      </c>
      <c r="C230" s="174" t="s">
        <v>2823</v>
      </c>
      <c r="E230" s="235">
        <v>0</v>
      </c>
      <c r="F230" s="235">
        <f t="shared" si="14"/>
        <v>0</v>
      </c>
      <c r="L230" s="233">
        <f>IF(AND(PRRAS!D501&gt;0,SUM(PRRAS!D872:D873)=0),1,0)</f>
        <v>0</v>
      </c>
      <c r="M230" s="233">
        <f>IF(AND(PRRAS!E501&gt;0,SUM(PRRAS!E872:E873)=0),1,0)</f>
        <v>0</v>
      </c>
      <c r="U230" s="235">
        <v>36758</v>
      </c>
    </row>
    <row r="231" spans="1:21" ht="30" customHeight="1" x14ac:dyDescent="0.2">
      <c r="A231" s="166">
        <f t="shared" si="16"/>
        <v>225</v>
      </c>
      <c r="B231" s="167" t="str">
        <f t="shared" si="15"/>
        <v>O.K.</v>
      </c>
      <c r="C231" s="174" t="s">
        <v>58</v>
      </c>
      <c r="E231" s="235">
        <v>0</v>
      </c>
      <c r="F231" s="235">
        <f t="shared" ref="F231:F261" si="17">MAX(L231:O231)</f>
        <v>0</v>
      </c>
      <c r="L231" s="233">
        <f>IF(AND(PRRAS!D503&gt;0,PRRAS!D877=0),1,0)</f>
        <v>0</v>
      </c>
      <c r="M231" s="233">
        <f>IF(AND(PRRAS!E503&gt;0,PRRAS!E877=0),1,0)</f>
        <v>0</v>
      </c>
      <c r="U231" s="235">
        <v>36766</v>
      </c>
    </row>
    <row r="232" spans="1:21" ht="30" customHeight="1" x14ac:dyDescent="0.2">
      <c r="A232" s="166">
        <f t="shared" si="16"/>
        <v>226</v>
      </c>
      <c r="B232" s="167" t="str">
        <f t="shared" si="15"/>
        <v>O.K.</v>
      </c>
      <c r="C232" s="174" t="s">
        <v>128</v>
      </c>
      <c r="E232" s="235">
        <v>0</v>
      </c>
      <c r="F232" s="235">
        <f t="shared" si="17"/>
        <v>0</v>
      </c>
      <c r="L232" s="233">
        <f>IF(AND(PRRAS!D504&gt;0,SUM(PRRAS!D878:D879)=0),1,0)</f>
        <v>0</v>
      </c>
      <c r="M232" s="233">
        <f>IF(AND(PRRAS!E504&gt;0,SUM(PRRAS!E878:E879)=0),1,0)</f>
        <v>0</v>
      </c>
      <c r="U232" s="235">
        <v>36774</v>
      </c>
    </row>
    <row r="233" spans="1:21" ht="30" customHeight="1" x14ac:dyDescent="0.2">
      <c r="A233" s="166">
        <f t="shared" si="16"/>
        <v>227</v>
      </c>
      <c r="B233" s="167" t="str">
        <f t="shared" si="15"/>
        <v>O.K.</v>
      </c>
      <c r="C233" s="174" t="s">
        <v>129</v>
      </c>
      <c r="E233" s="235">
        <v>0</v>
      </c>
      <c r="F233" s="235">
        <f t="shared" si="17"/>
        <v>0</v>
      </c>
      <c r="L233" s="233">
        <f>IF(AND(PRRAS!D506&gt;0,PRRAS!D880=0),1,0)</f>
        <v>0</v>
      </c>
      <c r="M233" s="233">
        <f>IF(AND(PRRAS!E506&gt;0,PRRAS!E880=0),1,0)</f>
        <v>0</v>
      </c>
      <c r="U233" s="235">
        <v>36782</v>
      </c>
    </row>
    <row r="234" spans="1:21" ht="30" customHeight="1" x14ac:dyDescent="0.2">
      <c r="A234" s="166">
        <f t="shared" si="16"/>
        <v>228</v>
      </c>
      <c r="B234" s="167" t="str">
        <f t="shared" si="15"/>
        <v>O.K.</v>
      </c>
      <c r="C234" s="174" t="s">
        <v>892</v>
      </c>
      <c r="E234" s="235">
        <v>0</v>
      </c>
      <c r="F234" s="235">
        <f t="shared" si="17"/>
        <v>0</v>
      </c>
      <c r="L234" s="233">
        <f>IF(AND(PRRAS!D507&gt;0,PRRAS!D881=0),1,0)</f>
        <v>0</v>
      </c>
      <c r="M234" s="233">
        <f>IF(AND(PRRAS!E507&gt;0,PRRAS!E881=0),1,0)</f>
        <v>0</v>
      </c>
      <c r="U234" s="235">
        <v>36799</v>
      </c>
    </row>
    <row r="235" spans="1:21" ht="30" customHeight="1" x14ac:dyDescent="0.2">
      <c r="A235" s="166">
        <f t="shared" si="16"/>
        <v>229</v>
      </c>
      <c r="B235" s="167" t="str">
        <f t="shared" si="15"/>
        <v>O.K.</v>
      </c>
      <c r="C235" s="174" t="s">
        <v>893</v>
      </c>
      <c r="E235" s="235">
        <v>0</v>
      </c>
      <c r="F235" s="235">
        <f t="shared" si="17"/>
        <v>0</v>
      </c>
      <c r="L235" s="233">
        <f>IF(AND(PRRAS!D508&gt;0,PRRAS!D882=0),1,0)</f>
        <v>0</v>
      </c>
      <c r="M235" s="233">
        <f>IF(AND(PRRAS!E508&gt;0,PRRAS!E882=0),1,0)</f>
        <v>0</v>
      </c>
      <c r="U235" s="235">
        <v>36811</v>
      </c>
    </row>
    <row r="236" spans="1:21" ht="30" customHeight="1" x14ac:dyDescent="0.2">
      <c r="A236" s="166">
        <f t="shared" si="16"/>
        <v>230</v>
      </c>
      <c r="B236" s="167" t="str">
        <f t="shared" si="15"/>
        <v>O.K.</v>
      </c>
      <c r="C236" s="174" t="s">
        <v>894</v>
      </c>
      <c r="E236" s="235">
        <v>0</v>
      </c>
      <c r="F236" s="235">
        <f t="shared" si="17"/>
        <v>0</v>
      </c>
      <c r="L236" s="233">
        <f>IF(AND(PRRAS!D529&gt;0,PRRAS!D897=0),1,0)</f>
        <v>0</v>
      </c>
      <c r="M236" s="233">
        <f>IF(AND(PRRAS!E529&gt;0,PRRAS!E897=0),1,0)</f>
        <v>0</v>
      </c>
      <c r="U236" s="235">
        <v>36820</v>
      </c>
    </row>
    <row r="237" spans="1:21" ht="30" customHeight="1" x14ac:dyDescent="0.2">
      <c r="A237" s="166">
        <f t="shared" si="16"/>
        <v>231</v>
      </c>
      <c r="B237" s="167" t="str">
        <f t="shared" si="15"/>
        <v>O.K.</v>
      </c>
      <c r="C237" s="174" t="s">
        <v>895</v>
      </c>
      <c r="E237" s="235">
        <v>0</v>
      </c>
      <c r="F237" s="235">
        <f t="shared" si="17"/>
        <v>0</v>
      </c>
      <c r="L237" s="233">
        <f>IF(AND(PRRAS!D539&gt;0,SUM(PRRAS!D898:D899)=0),1,0)</f>
        <v>0</v>
      </c>
      <c r="M237" s="233">
        <f>IF(AND(PRRAS!E539&gt;0,SUM(PRRAS!E898:E899)=0),1,0)</f>
        <v>0</v>
      </c>
      <c r="U237" s="235">
        <v>36838</v>
      </c>
    </row>
    <row r="238" spans="1:21" ht="30" customHeight="1" x14ac:dyDescent="0.2">
      <c r="A238" s="166">
        <f t="shared" si="16"/>
        <v>232</v>
      </c>
      <c r="B238" s="167" t="str">
        <f t="shared" si="15"/>
        <v>O.K.</v>
      </c>
      <c r="C238" s="174" t="s">
        <v>896</v>
      </c>
      <c r="E238" s="235">
        <v>0</v>
      </c>
      <c r="F238" s="235">
        <f t="shared" si="17"/>
        <v>0</v>
      </c>
      <c r="L238" s="233">
        <f>IF(AND(PRRAS!D542&gt;0,SUM(PRRAS!D900:D901)=0),1,0)</f>
        <v>0</v>
      </c>
      <c r="M238" s="233">
        <f>IF(AND(PRRAS!E542&gt;0,SUM(PRRAS!E900:E901)=0),1,0)</f>
        <v>0</v>
      </c>
      <c r="U238" s="235">
        <v>36846</v>
      </c>
    </row>
    <row r="239" spans="1:21" ht="30" customHeight="1" x14ac:dyDescent="0.2">
      <c r="A239" s="166">
        <f t="shared" si="16"/>
        <v>233</v>
      </c>
      <c r="B239" s="167" t="str">
        <f t="shared" si="15"/>
        <v>O.K.</v>
      </c>
      <c r="C239" s="174" t="s">
        <v>107</v>
      </c>
      <c r="E239" s="235">
        <v>0</v>
      </c>
      <c r="F239" s="235">
        <f t="shared" si="17"/>
        <v>0</v>
      </c>
      <c r="L239" s="233">
        <f>IF(AND(PRRAS!D543&gt;0,SUM(PRRAS!D902:D903)=0),1,0)</f>
        <v>0</v>
      </c>
      <c r="M239" s="233">
        <f>IF(AND(PRRAS!E543&gt;0,SUM(PRRAS!E902:E903)=0),1,0)</f>
        <v>0</v>
      </c>
      <c r="U239" s="235">
        <v>36862</v>
      </c>
    </row>
    <row r="240" spans="1:21" ht="30" customHeight="1" x14ac:dyDescent="0.2">
      <c r="A240" s="166">
        <f t="shared" si="16"/>
        <v>234</v>
      </c>
      <c r="B240" s="167" t="str">
        <f t="shared" si="15"/>
        <v>O.K.</v>
      </c>
      <c r="C240" s="174" t="s">
        <v>108</v>
      </c>
      <c r="E240" s="235">
        <v>0</v>
      </c>
      <c r="F240" s="235">
        <f t="shared" si="17"/>
        <v>0</v>
      </c>
      <c r="L240" s="233">
        <f>IF(AND(PRRAS!D544&gt;0,SUM(PRRAS!D904:D905)=0),1,0)</f>
        <v>0</v>
      </c>
      <c r="M240" s="233">
        <f>IF(AND(PRRAS!E544&gt;0,SUM(PRRAS!E904:E905)=0),1,0)</f>
        <v>0</v>
      </c>
      <c r="U240" s="235">
        <v>36879</v>
      </c>
    </row>
    <row r="241" spans="1:21" ht="30" customHeight="1" x14ac:dyDescent="0.2">
      <c r="A241" s="166">
        <f t="shared" si="16"/>
        <v>235</v>
      </c>
      <c r="B241" s="167" t="str">
        <f t="shared" si="15"/>
        <v>O.K.</v>
      </c>
      <c r="C241" s="174" t="s">
        <v>109</v>
      </c>
      <c r="E241" s="235">
        <v>0</v>
      </c>
      <c r="F241" s="235">
        <f t="shared" si="17"/>
        <v>0</v>
      </c>
      <c r="L241" s="233">
        <f>IF(AND(PRRAS!D547&gt;0,SUM(PRRAS!D909:D910)=0),1,0)</f>
        <v>0</v>
      </c>
      <c r="M241" s="233">
        <f>IF(AND(PRRAS!E547&gt;0,SUM(PRRAS!E909:E910)=0),1,0)</f>
        <v>0</v>
      </c>
      <c r="U241" s="235">
        <v>36887</v>
      </c>
    </row>
    <row r="242" spans="1:21" ht="30" customHeight="1" x14ac:dyDescent="0.2">
      <c r="A242" s="166">
        <f t="shared" ref="A242:A261" si="18">1+A241</f>
        <v>236</v>
      </c>
      <c r="B242" s="167" t="str">
        <f t="shared" si="15"/>
        <v>O.K.</v>
      </c>
      <c r="C242" s="174" t="s">
        <v>110</v>
      </c>
      <c r="E242" s="235">
        <v>0</v>
      </c>
      <c r="F242" s="235">
        <f t="shared" si="17"/>
        <v>0</v>
      </c>
      <c r="L242" s="233">
        <f>IF(AND(PRRAS!D548&gt;0,SUM(PRRAS!D911:D912)=0),1,0)</f>
        <v>0</v>
      </c>
      <c r="M242" s="233">
        <f>IF(AND(PRRAS!E548&gt;0,SUM(PRRAS!E911:E912)=0),1,0)</f>
        <v>0</v>
      </c>
      <c r="U242" s="235">
        <v>36895</v>
      </c>
    </row>
    <row r="243" spans="1:21" ht="30" customHeight="1" x14ac:dyDescent="0.2">
      <c r="A243" s="166">
        <f t="shared" si="18"/>
        <v>237</v>
      </c>
      <c r="B243" s="167" t="str">
        <f t="shared" si="15"/>
        <v>O.K.</v>
      </c>
      <c r="C243" s="174" t="s">
        <v>111</v>
      </c>
      <c r="E243" s="235">
        <v>0</v>
      </c>
      <c r="F243" s="235">
        <f t="shared" si="17"/>
        <v>0</v>
      </c>
      <c r="L243" s="233">
        <f>IF(AND(PRRAS!D549&gt;0,SUM(PRRAS!D913:D914)=0),1,0)</f>
        <v>0</v>
      </c>
      <c r="M243" s="233">
        <f>IF(AND(PRRAS!E549&gt;0,SUM(PRRAS!E913:E914)=0),1,0)</f>
        <v>0</v>
      </c>
      <c r="U243" s="235">
        <v>36900</v>
      </c>
    </row>
    <row r="244" spans="1:21" ht="30" customHeight="1" x14ac:dyDescent="0.2">
      <c r="A244" s="166">
        <f t="shared" si="18"/>
        <v>238</v>
      </c>
      <c r="B244" s="167" t="str">
        <f t="shared" si="15"/>
        <v>O.K.</v>
      </c>
      <c r="C244" s="174" t="s">
        <v>2021</v>
      </c>
      <c r="E244" s="235">
        <v>0</v>
      </c>
      <c r="F244" s="235">
        <f t="shared" si="17"/>
        <v>0</v>
      </c>
      <c r="L244" s="233">
        <f>IF(AND(PRRAS!D598&gt;0,PRRAS!D941=0),1,0)</f>
        <v>0</v>
      </c>
      <c r="M244" s="233">
        <f>IF(AND(PRRAS!E598&gt;0,PRRAS!E941=0),1,0)</f>
        <v>0</v>
      </c>
      <c r="U244" s="235">
        <v>36926</v>
      </c>
    </row>
    <row r="245" spans="1:21" ht="30" customHeight="1" x14ac:dyDescent="0.2">
      <c r="A245" s="166">
        <f t="shared" si="18"/>
        <v>239</v>
      </c>
      <c r="B245" s="167" t="str">
        <f t="shared" si="15"/>
        <v>O.K.</v>
      </c>
      <c r="C245" s="174" t="s">
        <v>2022</v>
      </c>
      <c r="E245" s="235">
        <v>0</v>
      </c>
      <c r="F245" s="235">
        <f t="shared" si="17"/>
        <v>0</v>
      </c>
      <c r="L245" s="233">
        <f>IF(AND(PRRAS!D599&gt;0,PRRAS!D942=0),1,0)</f>
        <v>0</v>
      </c>
      <c r="M245" s="233">
        <f>IF(AND(PRRAS!E599&gt;0,PRRAS!E942=0),1,0)</f>
        <v>0</v>
      </c>
      <c r="U245" s="235">
        <v>36975</v>
      </c>
    </row>
    <row r="246" spans="1:21" ht="30" customHeight="1" x14ac:dyDescent="0.2">
      <c r="A246" s="166">
        <f t="shared" si="18"/>
        <v>240</v>
      </c>
      <c r="B246" s="167" t="str">
        <f t="shared" si="15"/>
        <v>O.K.</v>
      </c>
      <c r="C246" s="174" t="s">
        <v>2135</v>
      </c>
      <c r="E246" s="235">
        <v>0</v>
      </c>
      <c r="F246" s="235">
        <f t="shared" si="17"/>
        <v>0</v>
      </c>
      <c r="L246" s="233">
        <f>IF(AND(PRRAS!D600&gt;0,PRRAS!D943=0),1,0)</f>
        <v>0</v>
      </c>
      <c r="M246" s="233">
        <f>IF(AND(PRRAS!E600&gt;0,PRRAS!E943=0),1,0)</f>
        <v>0</v>
      </c>
      <c r="U246" s="235">
        <v>37009</v>
      </c>
    </row>
    <row r="247" spans="1:21" ht="33" customHeight="1" x14ac:dyDescent="0.2">
      <c r="A247" s="166">
        <f t="shared" si="18"/>
        <v>241</v>
      </c>
      <c r="B247" s="167" t="str">
        <f t="shared" si="15"/>
        <v>O.K.</v>
      </c>
      <c r="C247" s="174" t="s">
        <v>845</v>
      </c>
      <c r="E247" s="235">
        <v>0</v>
      </c>
      <c r="F247" s="235">
        <f t="shared" si="17"/>
        <v>0</v>
      </c>
      <c r="L247" s="233">
        <f>IF(AND(PRRAS!D601&gt;0,PRRAS!D944=0),1,0)</f>
        <v>0</v>
      </c>
      <c r="M247" s="233">
        <f>IF(AND(PRRAS!E601&gt;0,PRRAS!E944=0),1,0)</f>
        <v>0</v>
      </c>
      <c r="U247" s="235">
        <v>37033</v>
      </c>
    </row>
    <row r="248" spans="1:21" ht="30" customHeight="1" x14ac:dyDescent="0.2">
      <c r="A248" s="166">
        <f t="shared" si="18"/>
        <v>242</v>
      </c>
      <c r="B248" s="167" t="str">
        <f t="shared" si="15"/>
        <v>O.K.</v>
      </c>
      <c r="C248" s="174" t="s">
        <v>846</v>
      </c>
      <c r="E248" s="235">
        <v>0</v>
      </c>
      <c r="F248" s="235">
        <f t="shared" si="17"/>
        <v>0</v>
      </c>
      <c r="L248" s="233">
        <f>IF(AND(PRRAS!D604&gt;0,PRRAS!D948=0),1,0)</f>
        <v>0</v>
      </c>
      <c r="M248" s="233">
        <f>IF(AND(PRRAS!E604&gt;0,PRRAS!E948=0),1,0)</f>
        <v>0</v>
      </c>
      <c r="U248" s="235">
        <v>37041</v>
      </c>
    </row>
    <row r="249" spans="1:21" ht="30" customHeight="1" x14ac:dyDescent="0.2">
      <c r="A249" s="166">
        <f t="shared" si="18"/>
        <v>243</v>
      </c>
      <c r="B249" s="167" t="str">
        <f t="shared" si="15"/>
        <v>O.K.</v>
      </c>
      <c r="C249" s="174" t="s">
        <v>847</v>
      </c>
      <c r="E249" s="235">
        <v>0</v>
      </c>
      <c r="F249" s="235">
        <f t="shared" si="17"/>
        <v>0</v>
      </c>
      <c r="L249" s="233">
        <f>IF(AND(PRRAS!D605&gt;0,SUM(PRRAS!D949:D950)=0),1,0)</f>
        <v>0</v>
      </c>
      <c r="M249" s="233">
        <f>IF(AND(PRRAS!E605&gt;0,SUM(PRRAS!E949:E950)=0),1,0)</f>
        <v>0</v>
      </c>
      <c r="U249" s="235">
        <v>37050</v>
      </c>
    </row>
    <row r="250" spans="1:21" ht="30" customHeight="1" x14ac:dyDescent="0.2">
      <c r="A250" s="166">
        <f t="shared" si="18"/>
        <v>244</v>
      </c>
      <c r="B250" s="167" t="str">
        <f t="shared" si="15"/>
        <v>O.K.</v>
      </c>
      <c r="C250" s="174" t="s">
        <v>848</v>
      </c>
      <c r="E250" s="235">
        <v>0</v>
      </c>
      <c r="F250" s="235">
        <f t="shared" si="17"/>
        <v>0</v>
      </c>
      <c r="L250" s="233">
        <f>IF(AND(PRRAS!D607&gt;0,PRRAS!D951=0),1,0)</f>
        <v>0</v>
      </c>
      <c r="M250" s="233">
        <f>IF(AND(PRRAS!E607&gt;0,PRRAS!E951=0),1,0)</f>
        <v>0</v>
      </c>
      <c r="U250" s="235">
        <v>37084</v>
      </c>
    </row>
    <row r="251" spans="1:21" ht="30" customHeight="1" x14ac:dyDescent="0.2">
      <c r="A251" s="166">
        <f t="shared" si="18"/>
        <v>245</v>
      </c>
      <c r="B251" s="167" t="str">
        <f t="shared" si="15"/>
        <v>O.K.</v>
      </c>
      <c r="C251" s="175" t="s">
        <v>849</v>
      </c>
      <c r="E251" s="235">
        <v>0</v>
      </c>
      <c r="F251" s="235">
        <f t="shared" si="17"/>
        <v>0</v>
      </c>
      <c r="L251" s="233">
        <f>IF(AND(PRRAS!D610&gt;0,PRRAS!D955=0),1,0)</f>
        <v>0</v>
      </c>
      <c r="M251" s="233">
        <f>IF(AND(PRRAS!E610&gt;0,PRRAS!E955=0),1,0)</f>
        <v>0</v>
      </c>
      <c r="U251" s="235">
        <v>37105</v>
      </c>
    </row>
    <row r="252" spans="1:21" ht="30" customHeight="1" x14ac:dyDescent="0.2">
      <c r="A252" s="166">
        <f t="shared" si="18"/>
        <v>246</v>
      </c>
      <c r="B252" s="167" t="str">
        <f t="shared" si="15"/>
        <v>O.K.</v>
      </c>
      <c r="C252" s="175" t="s">
        <v>850</v>
      </c>
      <c r="E252" s="235">
        <v>0</v>
      </c>
      <c r="F252" s="235">
        <f t="shared" si="17"/>
        <v>0</v>
      </c>
      <c r="L252" s="233">
        <f>IF(AND(PRRAS!D611&gt;0,SUM(PRRAS!D956:D957)=0),1,0)</f>
        <v>0</v>
      </c>
      <c r="M252" s="233">
        <f>IF(AND(PRRAS!E611&gt;0,SUM(PRRAS!E956:E957)=0),1,0)</f>
        <v>0</v>
      </c>
      <c r="U252" s="235">
        <v>37121</v>
      </c>
    </row>
    <row r="253" spans="1:21" ht="30" customHeight="1" x14ac:dyDescent="0.2">
      <c r="A253" s="166">
        <f t="shared" si="18"/>
        <v>247</v>
      </c>
      <c r="B253" s="167" t="str">
        <f t="shared" si="15"/>
        <v>O.K.</v>
      </c>
      <c r="C253" s="175" t="s">
        <v>851</v>
      </c>
      <c r="E253" s="235">
        <v>0</v>
      </c>
      <c r="F253" s="235">
        <f t="shared" si="17"/>
        <v>0</v>
      </c>
      <c r="L253" s="233">
        <f>IF(AND(PRRAS!D613&gt;0,PRRAS!D961=0),1,0)</f>
        <v>0</v>
      </c>
      <c r="M253" s="233">
        <f>IF(AND(PRRAS!E613&gt;0,PRRAS!E961=0),1,0)</f>
        <v>0</v>
      </c>
      <c r="U253" s="235">
        <v>37130</v>
      </c>
    </row>
    <row r="254" spans="1:21" ht="30" customHeight="1" x14ac:dyDescent="0.2">
      <c r="A254" s="166">
        <f t="shared" si="18"/>
        <v>248</v>
      </c>
      <c r="B254" s="167" t="str">
        <f t="shared" si="15"/>
        <v>O.K.</v>
      </c>
      <c r="C254" s="175" t="s">
        <v>852</v>
      </c>
      <c r="E254" s="235">
        <v>0</v>
      </c>
      <c r="F254" s="235">
        <f t="shared" si="17"/>
        <v>0</v>
      </c>
      <c r="L254" s="233">
        <f>IF(AND(PRRAS!D614&gt;0,SUM(PRRAS!D962:D963)=0),1,0)</f>
        <v>0</v>
      </c>
      <c r="M254" s="233">
        <f>IF(AND(PRRAS!E614&gt;0,SUM(PRRAS!E962:E963)=0),1,0)</f>
        <v>0</v>
      </c>
      <c r="U254" s="235">
        <v>37164</v>
      </c>
    </row>
    <row r="255" spans="1:21" ht="30" customHeight="1" x14ac:dyDescent="0.2">
      <c r="A255" s="166">
        <f t="shared" si="18"/>
        <v>249</v>
      </c>
      <c r="B255" s="167" t="str">
        <f t="shared" si="15"/>
        <v>O.K.</v>
      </c>
      <c r="C255" s="175" t="s">
        <v>2203</v>
      </c>
      <c r="E255" s="235">
        <v>0</v>
      </c>
      <c r="F255" s="235">
        <f t="shared" si="17"/>
        <v>0</v>
      </c>
      <c r="L255" s="233">
        <f>IF(AND(PRRAS!D616&gt;0,PRRAS!D964=0),1,0)</f>
        <v>0</v>
      </c>
      <c r="M255" s="233">
        <f>IF(AND(PRRAS!E616&gt;0,PRRAS!E964=0),1,0)</f>
        <v>0</v>
      </c>
      <c r="U255" s="235">
        <v>37197</v>
      </c>
    </row>
    <row r="256" spans="1:21" ht="30" customHeight="1" x14ac:dyDescent="0.2">
      <c r="A256" s="166">
        <f t="shared" si="18"/>
        <v>250</v>
      </c>
      <c r="B256" s="167" t="str">
        <f t="shared" si="15"/>
        <v>O.K.</v>
      </c>
      <c r="C256" s="175" t="s">
        <v>2204</v>
      </c>
      <c r="E256" s="235">
        <v>0</v>
      </c>
      <c r="F256" s="235">
        <f t="shared" si="17"/>
        <v>0</v>
      </c>
      <c r="L256" s="233">
        <f>IF(AND(PRRAS!D617&gt;0,PRRAS!D965=0),1,0)</f>
        <v>0</v>
      </c>
      <c r="M256" s="233">
        <f>IF(AND(PRRAS!E617&gt;0,PRRAS!E965=0),1,0)</f>
        <v>0</v>
      </c>
      <c r="U256" s="235">
        <v>37201</v>
      </c>
    </row>
    <row r="257" spans="1:21" ht="30" customHeight="1" x14ac:dyDescent="0.2">
      <c r="A257" s="166">
        <f t="shared" si="18"/>
        <v>251</v>
      </c>
      <c r="B257" s="167" t="str">
        <f t="shared" si="15"/>
        <v>O.K.</v>
      </c>
      <c r="C257" s="175" t="s">
        <v>3870</v>
      </c>
      <c r="E257" s="235">
        <v>0</v>
      </c>
      <c r="F257" s="235">
        <f t="shared" si="17"/>
        <v>0</v>
      </c>
      <c r="L257" s="233">
        <f>IF(AND(PRRAS!D618&gt;0,PRRAS!D966=0),1,0)</f>
        <v>0</v>
      </c>
      <c r="M257" s="233">
        <f>IF(AND(PRRAS!E618&gt;0,PRRAS!E966=0),1,0)</f>
        <v>0</v>
      </c>
      <c r="U257" s="235">
        <v>37293</v>
      </c>
    </row>
    <row r="258" spans="1:21" ht="30" customHeight="1" x14ac:dyDescent="0.2">
      <c r="A258" s="166">
        <f t="shared" si="18"/>
        <v>252</v>
      </c>
      <c r="B258" s="167" t="str">
        <f t="shared" si="15"/>
        <v>O.K.</v>
      </c>
      <c r="C258" s="175" t="s">
        <v>3871</v>
      </c>
      <c r="E258" s="235">
        <v>0</v>
      </c>
      <c r="F258" s="235">
        <f t="shared" si="17"/>
        <v>0</v>
      </c>
      <c r="L258" s="233">
        <f>IF(AND(PRRAS!D636&gt;0,PRRAS!D981=0),1,0)</f>
        <v>0</v>
      </c>
      <c r="M258" s="233">
        <f>IF(AND(PRRAS!E636&gt;0,PRRAS!E981=0),1,0)</f>
        <v>0</v>
      </c>
      <c r="U258" s="235">
        <v>37308</v>
      </c>
    </row>
    <row r="259" spans="1:21" ht="30" customHeight="1" x14ac:dyDescent="0.2">
      <c r="A259" s="166">
        <f t="shared" si="18"/>
        <v>253</v>
      </c>
      <c r="B259" s="167" t="str">
        <f>IF(E259=1,"Pogreška",IF(F259=1,"Provjera","O.K."))</f>
        <v>O.K.</v>
      </c>
      <c r="C259" s="175" t="s">
        <v>3658</v>
      </c>
      <c r="E259" s="235">
        <v>0</v>
      </c>
      <c r="F259" s="235">
        <f>MAX(L259:O259)</f>
        <v>0</v>
      </c>
      <c r="L259" s="233">
        <f>IF(AND($J$3="DA",MAX(PRRAS!D11:D650)&gt;0,MAX(PRRAS!D652:D654)=0),1,0)</f>
        <v>0</v>
      </c>
      <c r="M259" s="233">
        <f>IF(AND($J$3="DA",MAX(PRRAS!E11:E650)&gt;0,MAX(PRRAS!E652:E654)=0),1,0)</f>
        <v>0</v>
      </c>
      <c r="U259" s="235">
        <v>37316</v>
      </c>
    </row>
    <row r="260" spans="1:21" ht="42" customHeight="1" x14ac:dyDescent="0.2">
      <c r="A260" s="166">
        <f t="shared" si="18"/>
        <v>254</v>
      </c>
      <c r="B260" s="167" t="str">
        <f>IF(E260=1,"Pogreška",IF(F260=1,"Provjera","O.K."))</f>
        <v>O.K.</v>
      </c>
      <c r="C260" s="175" t="s">
        <v>4017</v>
      </c>
      <c r="E260" s="235">
        <f>MAX(G260:K260)</f>
        <v>0</v>
      </c>
      <c r="F260" s="235">
        <f>MAX(L260:O260)</f>
        <v>0</v>
      </c>
      <c r="H260" s="234">
        <f>IF(OR(PRRAS!D295*PRRAS!D296&gt;0, PRRAS!D412*PRRAS!D513&gt;0,PRRAS!D640*PRRAS!D641&gt;0),1,0)</f>
        <v>0</v>
      </c>
      <c r="I260" s="234">
        <f>IF(OR(PRRAS!E295*PRRAS!E296&gt;0, PRRAS!E412*PRRAS!E513&gt;0,PRRAS!E640*PRRAS!E641&gt;0),1,0)</f>
        <v>0</v>
      </c>
      <c r="U260" s="235">
        <v>37324</v>
      </c>
    </row>
    <row r="261" spans="1:21" ht="64.5" customHeight="1" x14ac:dyDescent="0.2">
      <c r="A261" s="166">
        <f t="shared" si="18"/>
        <v>255</v>
      </c>
      <c r="B261" s="167" t="str">
        <f t="shared" si="15"/>
        <v>O.K.</v>
      </c>
      <c r="C261" s="175" t="s">
        <v>3873</v>
      </c>
      <c r="E261" s="235">
        <f>MAX(G261:K261)</f>
        <v>0</v>
      </c>
      <c r="F261" s="235">
        <f t="shared" si="17"/>
        <v>0</v>
      </c>
      <c r="G261" s="234">
        <f>IF(AND(OR(MAX(PRRAS!D656:E656,PRRAS!D658:E658)&gt;10000,MAX(PRRAS!D657:E657,PRRAS!D659:E659)&gt;35000),O3&lt;&gt;174,O3&lt;&gt;713,O3&lt;&gt;1222, O3&lt;&gt;47107),1,0)</f>
        <v>0</v>
      </c>
      <c r="H261" s="234">
        <f>IF(MAX(PRRAS!D656:E659)&gt;100000,1,0)</f>
        <v>0</v>
      </c>
      <c r="L261" s="233">
        <f>IF(MAX(PRRAS!D656:E659)&gt;1000,1,0)</f>
        <v>0</v>
      </c>
      <c r="U261" s="235">
        <v>37332</v>
      </c>
    </row>
    <row r="262" spans="1:21" ht="20.100000000000001" customHeight="1" x14ac:dyDescent="0.2">
      <c r="A262" s="460" t="s">
        <v>1865</v>
      </c>
      <c r="B262" s="461"/>
      <c r="C262" s="462"/>
      <c r="E262" s="235">
        <f>SUM(E263:E288)</f>
        <v>0</v>
      </c>
      <c r="F262" s="235">
        <f>SUM(F263:F288)</f>
        <v>0</v>
      </c>
      <c r="U262" s="235">
        <v>37349</v>
      </c>
    </row>
    <row r="263" spans="1:21" ht="30" customHeight="1" x14ac:dyDescent="0.2">
      <c r="A263" s="166">
        <f>1+A261</f>
        <v>256</v>
      </c>
      <c r="B263" s="167" t="str">
        <f t="shared" ref="B263:B288" si="19">IF(E263=1,"Pogreška",IF(F263=1,"Provjera","O.K."))</f>
        <v>O.K.</v>
      </c>
      <c r="C263" s="176" t="s">
        <v>3685</v>
      </c>
      <c r="E263" s="235">
        <f t="shared" ref="E263:E272" si="20">MAX(G263:K263)</f>
        <v>0</v>
      </c>
      <c r="F263" s="235">
        <f t="shared" ref="F263:F272" si="21">MAX(L263:O263)</f>
        <v>0</v>
      </c>
      <c r="G263" s="256">
        <f>IF(ABS(Bil!D12-Bil!D173)&gt;1,1,0)</f>
        <v>0</v>
      </c>
      <c r="H263" s="256">
        <f>IF(ABS(Bil!E12-Bil!E173)&gt;1,1,0)</f>
        <v>0</v>
      </c>
      <c r="I263" s="257"/>
      <c r="J263" s="257"/>
      <c r="K263" s="257"/>
      <c r="L263" s="257"/>
      <c r="M263" s="257"/>
      <c r="N263" s="257"/>
      <c r="O263" s="257"/>
      <c r="P263" s="257"/>
      <c r="Q263" s="257"/>
      <c r="U263" s="235">
        <v>37412</v>
      </c>
    </row>
    <row r="264" spans="1:21" ht="20.100000000000001" customHeight="1" x14ac:dyDescent="0.2">
      <c r="A264" s="166">
        <f>1+A263</f>
        <v>257</v>
      </c>
      <c r="B264" s="167" t="str">
        <f t="shared" si="19"/>
        <v>O.K.</v>
      </c>
      <c r="C264" s="176" t="s">
        <v>3876</v>
      </c>
      <c r="E264" s="235">
        <f t="shared" si="20"/>
        <v>0</v>
      </c>
      <c r="F264" s="235">
        <f t="shared" si="21"/>
        <v>0</v>
      </c>
      <c r="G264" s="256">
        <f>IF(AND(Bil!D244&lt;&gt;0,Bil!D248&lt;&gt;0),1,0)</f>
        <v>0</v>
      </c>
      <c r="H264" s="256">
        <f>IF(AND(Bil!E244&lt;&gt;0,Bil!E248&lt;&gt;0),1,0)</f>
        <v>0</v>
      </c>
      <c r="I264" s="257"/>
      <c r="J264" s="257"/>
      <c r="K264" s="257"/>
      <c r="L264" s="257"/>
      <c r="M264" s="257"/>
      <c r="N264" s="257"/>
      <c r="O264" s="257"/>
      <c r="P264" s="257"/>
      <c r="Q264" s="257"/>
      <c r="U264" s="235">
        <v>37620</v>
      </c>
    </row>
    <row r="265" spans="1:21" ht="20.100000000000001" customHeight="1" x14ac:dyDescent="0.2">
      <c r="A265" s="166">
        <f t="shared" ref="A265:A288" si="22">1+A264</f>
        <v>258</v>
      </c>
      <c r="B265" s="167" t="str">
        <f t="shared" si="19"/>
        <v>O.K.</v>
      </c>
      <c r="C265" s="176" t="s">
        <v>3877</v>
      </c>
      <c r="E265" s="235">
        <f t="shared" si="20"/>
        <v>0</v>
      </c>
      <c r="F265" s="235">
        <f t="shared" si="21"/>
        <v>0</v>
      </c>
      <c r="G265" s="256">
        <f>IF(AND(Bil!D245&lt;&gt;0,Bil!D249&lt;&gt;0),1,0)</f>
        <v>0</v>
      </c>
      <c r="H265" s="256">
        <f>IF(AND(Bil!E245&lt;&gt;0,Bil!E249&lt;&gt;0),1,0)</f>
        <v>0</v>
      </c>
      <c r="I265" s="257"/>
      <c r="J265" s="257"/>
      <c r="K265" s="257"/>
      <c r="L265" s="257"/>
      <c r="M265" s="257"/>
      <c r="N265" s="257"/>
      <c r="O265" s="257"/>
      <c r="P265" s="257"/>
      <c r="Q265" s="257"/>
      <c r="U265" s="235">
        <v>37646</v>
      </c>
    </row>
    <row r="266" spans="1:21" ht="20.100000000000001" customHeight="1" x14ac:dyDescent="0.2">
      <c r="A266" s="166">
        <f t="shared" si="22"/>
        <v>259</v>
      </c>
      <c r="B266" s="167" t="str">
        <f t="shared" si="19"/>
        <v>O.K.</v>
      </c>
      <c r="C266" s="176" t="s">
        <v>2771</v>
      </c>
      <c r="E266" s="235">
        <f t="shared" si="20"/>
        <v>0</v>
      </c>
      <c r="F266" s="235">
        <f t="shared" si="21"/>
        <v>0</v>
      </c>
      <c r="G266" s="256">
        <f>IF(AND(Bil!D246&lt;&gt;0,Bil!D250&lt;&gt;0),1,0)</f>
        <v>0</v>
      </c>
      <c r="H266" s="256">
        <f>IF(AND(Bil!E246&lt;&gt;0,Bil!E250&lt;&gt;0),1,0)</f>
        <v>0</v>
      </c>
      <c r="P266" s="257"/>
      <c r="Q266" s="257"/>
      <c r="U266" s="235">
        <v>37662</v>
      </c>
    </row>
    <row r="267" spans="1:21" ht="30" customHeight="1" x14ac:dyDescent="0.2">
      <c r="A267" s="166">
        <f t="shared" si="22"/>
        <v>260</v>
      </c>
      <c r="B267" s="167" t="str">
        <f t="shared" si="19"/>
        <v>O.K.</v>
      </c>
      <c r="C267" s="176" t="s">
        <v>2772</v>
      </c>
      <c r="E267" s="235">
        <f t="shared" si="20"/>
        <v>0</v>
      </c>
      <c r="F267" s="235">
        <f t="shared" si="21"/>
        <v>0</v>
      </c>
      <c r="G267" s="234">
        <f>IF(MIN(Bil!D12:E233,Bil!D236:E322)&lt;0,1,0)</f>
        <v>0</v>
      </c>
      <c r="U267" s="235">
        <v>37679</v>
      </c>
    </row>
    <row r="268" spans="1:21" ht="30" customHeight="1" x14ac:dyDescent="0.2">
      <c r="A268" s="166">
        <f t="shared" si="22"/>
        <v>261</v>
      </c>
      <c r="B268" s="167" t="str">
        <f t="shared" si="19"/>
        <v>O.K.</v>
      </c>
      <c r="C268" s="177" t="s">
        <v>3684</v>
      </c>
      <c r="E268" s="235">
        <f t="shared" si="20"/>
        <v>0</v>
      </c>
      <c r="F268" s="235">
        <f t="shared" si="21"/>
        <v>0</v>
      </c>
      <c r="G268" s="234">
        <f>IF(SUM(Skriveni!H977:H1286)&lt;&gt;0,1,0)</f>
        <v>0</v>
      </c>
      <c r="U268" s="235">
        <v>37695</v>
      </c>
    </row>
    <row r="269" spans="1:21" ht="20.100000000000001" customHeight="1" x14ac:dyDescent="0.2">
      <c r="A269" s="166">
        <f t="shared" si="22"/>
        <v>262</v>
      </c>
      <c r="B269" s="167" t="str">
        <f t="shared" si="19"/>
        <v>O.K.</v>
      </c>
      <c r="C269" s="176" t="s">
        <v>2773</v>
      </c>
      <c r="E269" s="235">
        <f t="shared" si="20"/>
        <v>0</v>
      </c>
      <c r="F269" s="235">
        <f t="shared" si="21"/>
        <v>0</v>
      </c>
      <c r="G269" s="234">
        <f>IF(Bil!D274&gt;Bil!D98,1,0)</f>
        <v>0</v>
      </c>
      <c r="H269" s="234">
        <f>IF(Bil!E274&gt;Bil!E98,1,0)</f>
        <v>0</v>
      </c>
      <c r="U269" s="235">
        <v>37814</v>
      </c>
    </row>
    <row r="270" spans="1:21" ht="20.100000000000001" customHeight="1" x14ac:dyDescent="0.2">
      <c r="A270" s="166">
        <f t="shared" si="22"/>
        <v>263</v>
      </c>
      <c r="B270" s="167" t="str">
        <f t="shared" si="19"/>
        <v>O.K.</v>
      </c>
      <c r="C270" s="176" t="s">
        <v>2774</v>
      </c>
      <c r="E270" s="235">
        <f t="shared" si="20"/>
        <v>0</v>
      </c>
      <c r="F270" s="235">
        <f t="shared" si="21"/>
        <v>0</v>
      </c>
      <c r="G270" s="234">
        <f>IF(Bil!D275&gt;Bil!D99,1,0)</f>
        <v>0</v>
      </c>
      <c r="H270" s="234">
        <f>IF(Bil!E275&gt;Bil!E99,1,0)</f>
        <v>0</v>
      </c>
      <c r="U270" s="235">
        <v>37935</v>
      </c>
    </row>
    <row r="271" spans="1:21" ht="20.100000000000001" customHeight="1" x14ac:dyDescent="0.2">
      <c r="A271" s="166">
        <f t="shared" si="22"/>
        <v>264</v>
      </c>
      <c r="B271" s="167" t="str">
        <f t="shared" si="19"/>
        <v>O.K.</v>
      </c>
      <c r="C271" s="176" t="s">
        <v>2775</v>
      </c>
      <c r="E271" s="235">
        <f t="shared" si="20"/>
        <v>0</v>
      </c>
      <c r="F271" s="235">
        <f t="shared" si="21"/>
        <v>0</v>
      </c>
      <c r="G271" s="234">
        <f>IF(Bil!D276&gt;Bil!D100,1,0)</f>
        <v>0</v>
      </c>
      <c r="H271" s="234">
        <f>IF(Bil!E276&gt;Bil!E100,1,0)</f>
        <v>0</v>
      </c>
      <c r="U271" s="235">
        <v>38001</v>
      </c>
    </row>
    <row r="272" spans="1:21" ht="20.100000000000001" customHeight="1" x14ac:dyDescent="0.2">
      <c r="A272" s="166">
        <f t="shared" si="22"/>
        <v>265</v>
      </c>
      <c r="B272" s="167" t="str">
        <f t="shared" si="19"/>
        <v>O.K.</v>
      </c>
      <c r="C272" s="176" t="s">
        <v>2776</v>
      </c>
      <c r="E272" s="235">
        <f t="shared" si="20"/>
        <v>0</v>
      </c>
      <c r="F272" s="235">
        <f t="shared" si="21"/>
        <v>0</v>
      </c>
      <c r="G272" s="234">
        <f>IF(Bil!D277&gt;Bil!D101,1,0)</f>
        <v>0</v>
      </c>
      <c r="H272" s="234">
        <f>IF(Bil!E277&gt;Bil!E101,1,0)</f>
        <v>0</v>
      </c>
      <c r="U272" s="235">
        <v>38331</v>
      </c>
    </row>
    <row r="273" spans="1:21" ht="20.100000000000001" customHeight="1" x14ac:dyDescent="0.2">
      <c r="A273" s="166">
        <f t="shared" si="22"/>
        <v>266</v>
      </c>
      <c r="B273" s="167" t="str">
        <f t="shared" si="19"/>
        <v>O.K.</v>
      </c>
      <c r="C273" s="176" t="s">
        <v>2777</v>
      </c>
      <c r="E273" s="235">
        <f t="shared" ref="E273:E288" si="23">MAX(G273:K273)</f>
        <v>0</v>
      </c>
      <c r="F273" s="235">
        <f t="shared" ref="F273:F288" si="24">MAX(L273:O273)</f>
        <v>0</v>
      </c>
      <c r="G273" s="234">
        <f>IF(Bil!D278&gt;Bil!D102,1,0)</f>
        <v>0</v>
      </c>
      <c r="H273" s="234">
        <f>IF(Bil!E278&gt;Bil!E102,1,0)</f>
        <v>0</v>
      </c>
      <c r="U273" s="235">
        <v>38340</v>
      </c>
    </row>
    <row r="274" spans="1:21" ht="20.100000000000001" customHeight="1" x14ac:dyDescent="0.2">
      <c r="A274" s="166">
        <f t="shared" si="22"/>
        <v>267</v>
      </c>
      <c r="B274" s="167" t="str">
        <f t="shared" si="19"/>
        <v>O.K.</v>
      </c>
      <c r="C274" s="176" t="s">
        <v>2778</v>
      </c>
      <c r="E274" s="235">
        <f t="shared" si="23"/>
        <v>0</v>
      </c>
      <c r="F274" s="235">
        <f t="shared" si="24"/>
        <v>0</v>
      </c>
      <c r="G274" s="234">
        <f>IF(Bil!D279&gt;Bil!D103,1,0)</f>
        <v>0</v>
      </c>
      <c r="H274" s="234">
        <f>IF(Bil!E279&gt;Bil!E103,1,0)</f>
        <v>0</v>
      </c>
      <c r="U274" s="235">
        <v>38366</v>
      </c>
    </row>
    <row r="275" spans="1:21" ht="20.100000000000001" customHeight="1" x14ac:dyDescent="0.2">
      <c r="A275" s="166">
        <f t="shared" si="22"/>
        <v>268</v>
      </c>
      <c r="B275" s="167" t="str">
        <f t="shared" si="19"/>
        <v>O.K.</v>
      </c>
      <c r="C275" s="176" t="s">
        <v>2779</v>
      </c>
      <c r="E275" s="235">
        <f t="shared" si="23"/>
        <v>0</v>
      </c>
      <c r="F275" s="235">
        <f t="shared" si="24"/>
        <v>0</v>
      </c>
      <c r="G275" s="234">
        <f>IF(Bil!D280&gt;Bil!D105,1,0)</f>
        <v>0</v>
      </c>
      <c r="H275" s="234">
        <f>IF(Bil!E280&gt;Bil!E105,1,0)</f>
        <v>0</v>
      </c>
      <c r="U275" s="235">
        <v>38374</v>
      </c>
    </row>
    <row r="276" spans="1:21" ht="20.100000000000001" customHeight="1" x14ac:dyDescent="0.2">
      <c r="A276" s="166">
        <f t="shared" si="22"/>
        <v>269</v>
      </c>
      <c r="B276" s="167" t="str">
        <f t="shared" si="19"/>
        <v>O.K.</v>
      </c>
      <c r="C276" s="176" t="s">
        <v>3572</v>
      </c>
      <c r="E276" s="235">
        <f t="shared" si="23"/>
        <v>0</v>
      </c>
      <c r="F276" s="235">
        <f t="shared" si="24"/>
        <v>0</v>
      </c>
      <c r="G276" s="234">
        <f>IF(Bil!D281&gt;Bil!D106,1,0)</f>
        <v>0</v>
      </c>
      <c r="H276" s="234">
        <f>IF(Bil!E281&gt;Bil!E106,1,0)</f>
        <v>0</v>
      </c>
      <c r="U276" s="235">
        <v>40834</v>
      </c>
    </row>
    <row r="277" spans="1:21" ht="20.100000000000001" customHeight="1" x14ac:dyDescent="0.2">
      <c r="A277" s="166">
        <f t="shared" si="22"/>
        <v>270</v>
      </c>
      <c r="B277" s="167" t="str">
        <f t="shared" si="19"/>
        <v>O.K.</v>
      </c>
      <c r="C277" s="176" t="s">
        <v>3573</v>
      </c>
      <c r="E277" s="235">
        <f t="shared" si="23"/>
        <v>0</v>
      </c>
      <c r="F277" s="235">
        <f t="shared" si="24"/>
        <v>0</v>
      </c>
      <c r="G277" s="234">
        <f>IF(Bil!D282&gt;Bil!D107,1,0)</f>
        <v>0</v>
      </c>
      <c r="H277" s="234">
        <f>IF(Bil!E282&gt;Bil!E107,1,0)</f>
        <v>0</v>
      </c>
      <c r="U277" s="235">
        <v>42362</v>
      </c>
    </row>
    <row r="278" spans="1:21" ht="20.100000000000001" customHeight="1" x14ac:dyDescent="0.2">
      <c r="A278" s="166">
        <f t="shared" si="22"/>
        <v>271</v>
      </c>
      <c r="B278" s="167" t="str">
        <f t="shared" si="19"/>
        <v>O.K.</v>
      </c>
      <c r="C278" s="176" t="s">
        <v>3574</v>
      </c>
      <c r="E278" s="235">
        <f t="shared" si="23"/>
        <v>0</v>
      </c>
      <c r="F278" s="235">
        <f t="shared" si="24"/>
        <v>0</v>
      </c>
      <c r="G278" s="234">
        <f>IF(Bil!D283&gt;Bil!D108,1,0)</f>
        <v>0</v>
      </c>
      <c r="H278" s="234">
        <f>IF(Bil!E283&gt;Bil!E108,1,0)</f>
        <v>0</v>
      </c>
      <c r="U278" s="235">
        <v>42379</v>
      </c>
    </row>
    <row r="279" spans="1:21" ht="20.100000000000001" customHeight="1" x14ac:dyDescent="0.2">
      <c r="A279" s="166">
        <f t="shared" si="22"/>
        <v>272</v>
      </c>
      <c r="B279" s="167" t="str">
        <f t="shared" si="19"/>
        <v>O.K.</v>
      </c>
      <c r="C279" s="176" t="s">
        <v>3575</v>
      </c>
      <c r="E279" s="235">
        <f t="shared" si="23"/>
        <v>0</v>
      </c>
      <c r="F279" s="235">
        <f t="shared" si="24"/>
        <v>0</v>
      </c>
      <c r="G279" s="234">
        <f>IF(Bil!D284&gt;Bil!D109,1,0)</f>
        <v>0</v>
      </c>
      <c r="H279" s="234">
        <f>IF(Bil!E284&gt;Bil!E109,1,0)</f>
        <v>0</v>
      </c>
      <c r="U279" s="235">
        <v>42434</v>
      </c>
    </row>
    <row r="280" spans="1:21" ht="20.100000000000001" customHeight="1" x14ac:dyDescent="0.2">
      <c r="A280" s="166">
        <f t="shared" si="22"/>
        <v>273</v>
      </c>
      <c r="B280" s="167" t="str">
        <f t="shared" si="19"/>
        <v>O.K.</v>
      </c>
      <c r="C280" s="176" t="s">
        <v>2224</v>
      </c>
      <c r="E280" s="235">
        <f t="shared" si="23"/>
        <v>0</v>
      </c>
      <c r="F280" s="235">
        <f t="shared" si="24"/>
        <v>0</v>
      </c>
      <c r="G280" s="234">
        <f>IF(Bil!D285&gt;Bil!D110,1,0)</f>
        <v>0</v>
      </c>
      <c r="H280" s="234">
        <f>IF(Bil!E285&gt;Bil!E110,1,0)</f>
        <v>0</v>
      </c>
      <c r="U280" s="235">
        <v>42539</v>
      </c>
    </row>
    <row r="281" spans="1:21" ht="20.100000000000001" customHeight="1" x14ac:dyDescent="0.2">
      <c r="A281" s="166">
        <f t="shared" si="22"/>
        <v>274</v>
      </c>
      <c r="B281" s="167" t="str">
        <f t="shared" si="19"/>
        <v>O.K.</v>
      </c>
      <c r="C281" s="176" t="s">
        <v>2225</v>
      </c>
      <c r="E281" s="235">
        <f>MAX(G281:K281)</f>
        <v>0</v>
      </c>
      <c r="F281" s="235">
        <f>MAX(L281:O281)</f>
        <v>0</v>
      </c>
      <c r="G281" s="234">
        <f>IF(Bil!D286&gt;Bil!D165,1,0)</f>
        <v>0</v>
      </c>
      <c r="H281" s="234">
        <f>IF(Bil!E286&gt;Bil!E165,1,0)</f>
        <v>0</v>
      </c>
      <c r="U281" s="235">
        <v>42619</v>
      </c>
    </row>
    <row r="282" spans="1:21" ht="20.100000000000001" customHeight="1" x14ac:dyDescent="0.2">
      <c r="A282" s="166">
        <f t="shared" si="22"/>
        <v>275</v>
      </c>
      <c r="B282" s="167" t="str">
        <f t="shared" si="19"/>
        <v>O.K.</v>
      </c>
      <c r="C282" s="176" t="s">
        <v>2226</v>
      </c>
      <c r="E282" s="235">
        <f>MAX(G282:K282)</f>
        <v>0</v>
      </c>
      <c r="F282" s="235">
        <f>MAX(L282:O282)</f>
        <v>0</v>
      </c>
      <c r="G282" s="234">
        <f>IF(ABS(Bil!D92-Bil!D258-Bil!D259)&gt;1,1,0)</f>
        <v>0</v>
      </c>
      <c r="H282" s="234">
        <f>IF(ABS(Bil!E92-Bil!E258-Bil!E259)&gt;1,1,0)</f>
        <v>0</v>
      </c>
      <c r="U282" s="235">
        <v>42750</v>
      </c>
    </row>
    <row r="283" spans="1:21" ht="20.100000000000001" customHeight="1" x14ac:dyDescent="0.2">
      <c r="A283" s="166">
        <f t="shared" si="22"/>
        <v>276</v>
      </c>
      <c r="B283" s="167" t="str">
        <f t="shared" si="19"/>
        <v>O.K.</v>
      </c>
      <c r="C283" s="176" t="s">
        <v>2227</v>
      </c>
      <c r="E283" s="235">
        <f t="shared" si="23"/>
        <v>0</v>
      </c>
      <c r="F283" s="235">
        <f t="shared" si="24"/>
        <v>0</v>
      </c>
      <c r="G283" s="234">
        <f>IF(ABS(Bil!D151-Bil!D260-Bil!D261)&gt;1,1,0)</f>
        <v>0</v>
      </c>
      <c r="H283" s="234">
        <f>IF(ABS(Bil!E151-Bil!E260-Bil!E261)&gt;1,1,0)</f>
        <v>0</v>
      </c>
      <c r="U283" s="235">
        <v>42768</v>
      </c>
    </row>
    <row r="284" spans="1:21" ht="20.100000000000001" customHeight="1" x14ac:dyDescent="0.2">
      <c r="A284" s="166">
        <f t="shared" si="22"/>
        <v>277</v>
      </c>
      <c r="B284" s="167" t="str">
        <f t="shared" si="19"/>
        <v>O.K.</v>
      </c>
      <c r="C284" s="176" t="s">
        <v>2228</v>
      </c>
      <c r="E284" s="235">
        <f t="shared" si="23"/>
        <v>0</v>
      </c>
      <c r="F284" s="235">
        <f t="shared" si="24"/>
        <v>0</v>
      </c>
      <c r="G284" s="234">
        <f>IF(ABS(Bil!D168-Bil!D262-Bil!D263)&gt;1,1,0)</f>
        <v>0</v>
      </c>
      <c r="H284" s="234">
        <f>IF(ABS(Bil!E168-Bil!E262-Bil!E263)&gt;1,1,0)</f>
        <v>0</v>
      </c>
      <c r="U284" s="235">
        <v>43214</v>
      </c>
    </row>
    <row r="285" spans="1:21" ht="20.100000000000001" customHeight="1" x14ac:dyDescent="0.2">
      <c r="A285" s="166">
        <f t="shared" si="22"/>
        <v>278</v>
      </c>
      <c r="B285" s="167" t="str">
        <f t="shared" si="19"/>
        <v>O.K.</v>
      </c>
      <c r="C285" s="176" t="s">
        <v>2229</v>
      </c>
      <c r="E285" s="235">
        <f t="shared" si="23"/>
        <v>0</v>
      </c>
      <c r="F285" s="235">
        <f t="shared" si="24"/>
        <v>0</v>
      </c>
      <c r="G285" s="234">
        <f>IF(ABS(Bil!D175-Bil!D287-Bil!D288)&gt;1,1,0)</f>
        <v>0</v>
      </c>
      <c r="H285" s="234">
        <f>IF(ABS(Bil!E175-Bil!E287-Bil!E288)&gt;1,1,0)</f>
        <v>0</v>
      </c>
      <c r="U285" s="235">
        <v>43564</v>
      </c>
    </row>
    <row r="286" spans="1:21" ht="20.100000000000001" customHeight="1" x14ac:dyDescent="0.2">
      <c r="A286" s="166">
        <f t="shared" si="22"/>
        <v>279</v>
      </c>
      <c r="B286" s="167" t="str">
        <f t="shared" si="19"/>
        <v>O.K.</v>
      </c>
      <c r="C286" s="176" t="s">
        <v>888</v>
      </c>
      <c r="E286" s="235">
        <f t="shared" si="23"/>
        <v>0</v>
      </c>
      <c r="F286" s="235">
        <f t="shared" si="24"/>
        <v>0</v>
      </c>
      <c r="G286" s="234">
        <f>IF(ABS(Bil!D186-Bil!D289-Bil!D290)&gt;1,1,0)</f>
        <v>0</v>
      </c>
      <c r="H286" s="234">
        <f>IF(ABS(Bil!E186-Bil!E289-Bil!E290)&gt;1,1,0)</f>
        <v>0</v>
      </c>
      <c r="U286" s="235">
        <v>46270</v>
      </c>
    </row>
    <row r="287" spans="1:21" ht="20.100000000000001" customHeight="1" x14ac:dyDescent="0.2">
      <c r="A287" s="166">
        <f t="shared" si="22"/>
        <v>280</v>
      </c>
      <c r="B287" s="167" t="str">
        <f t="shared" si="19"/>
        <v>O.K.</v>
      </c>
      <c r="C287" s="176" t="s">
        <v>889</v>
      </c>
      <c r="E287" s="235">
        <f t="shared" si="23"/>
        <v>0</v>
      </c>
      <c r="F287" s="235">
        <f t="shared" si="24"/>
        <v>0</v>
      </c>
      <c r="G287" s="234">
        <f>IF(ABS(Bil!D187-Bil!D291-Bil!D292)&gt;1,1,0)</f>
        <v>0</v>
      </c>
      <c r="H287" s="234">
        <f>IF(ABS(Bil!E187-Bil!E291-Bil!E292)&gt;1,1,0)</f>
        <v>0</v>
      </c>
      <c r="U287" s="235">
        <v>47334</v>
      </c>
    </row>
    <row r="288" spans="1:21" ht="20.100000000000001" customHeight="1" x14ac:dyDescent="0.2">
      <c r="A288" s="166">
        <f t="shared" si="22"/>
        <v>281</v>
      </c>
      <c r="B288" s="167" t="str">
        <f t="shared" si="19"/>
        <v>O.K.</v>
      </c>
      <c r="C288" s="176" t="s">
        <v>890</v>
      </c>
      <c r="E288" s="235">
        <f t="shared" si="23"/>
        <v>0</v>
      </c>
      <c r="F288" s="235">
        <f t="shared" si="24"/>
        <v>0</v>
      </c>
      <c r="G288" s="234">
        <f>IF(ABS(Bil!D203-Bil!D293-Bil!D294)&gt;1,1,0)</f>
        <v>0</v>
      </c>
      <c r="H288" s="234">
        <f>IF(ABS(Bil!E203-Bil!E293-Bil!E294)&gt;1,1,0)</f>
        <v>0</v>
      </c>
      <c r="U288" s="235">
        <v>47359</v>
      </c>
    </row>
    <row r="289" spans="1:21" ht="20.100000000000001" customHeight="1" x14ac:dyDescent="0.2">
      <c r="A289" s="460" t="s">
        <v>1866</v>
      </c>
      <c r="B289" s="461"/>
      <c r="C289" s="462"/>
      <c r="E289" s="235">
        <f>SUM(E290:E292)</f>
        <v>0</v>
      </c>
      <c r="F289" s="235">
        <f>SUM(F290:F292)</f>
        <v>0</v>
      </c>
      <c r="U289" s="235">
        <v>47852</v>
      </c>
    </row>
    <row r="290" spans="1:21" ht="30" customHeight="1" x14ac:dyDescent="0.2">
      <c r="A290" s="166">
        <f>A288+1</f>
        <v>282</v>
      </c>
      <c r="B290" s="167" t="str">
        <f>IF(E290=1,"Pogreška",IF(F290=1,"Provjera","O.K."))</f>
        <v>O.K.</v>
      </c>
      <c r="C290" s="173" t="s">
        <v>3684</v>
      </c>
      <c r="E290" s="235">
        <f>MAX(G290:K290)</f>
        <v>0</v>
      </c>
      <c r="F290" s="235">
        <f>MAX(L290:O290)</f>
        <v>0</v>
      </c>
      <c r="G290" s="256">
        <f>IF(SUM(Skriveni!H1468:H1561)=0,0,1)</f>
        <v>0</v>
      </c>
      <c r="H290" s="256"/>
      <c r="I290" s="257"/>
      <c r="J290" s="257"/>
      <c r="K290" s="257"/>
      <c r="L290" s="257"/>
      <c r="M290" s="257"/>
      <c r="N290" s="257"/>
      <c r="O290" s="257"/>
      <c r="P290" s="257"/>
      <c r="Q290" s="257"/>
      <c r="U290" s="235">
        <v>47932</v>
      </c>
    </row>
    <row r="291" spans="1:21" ht="30" customHeight="1" x14ac:dyDescent="0.2">
      <c r="A291" s="166">
        <f>A290+1</f>
        <v>283</v>
      </c>
      <c r="B291" s="167" t="str">
        <f>IF(E291=1,"Pogreška",IF(F291=1,"Provjera","O.K."))</f>
        <v>O.K.</v>
      </c>
      <c r="C291" s="171" t="s">
        <v>2873</v>
      </c>
      <c r="E291" s="235">
        <f>MAX(G291:K291)</f>
        <v>0</v>
      </c>
      <c r="F291" s="235">
        <f>MAX(L291:O291)</f>
        <v>0</v>
      </c>
      <c r="G291" s="256">
        <f>IF(MIN(Skriveni!C1468:C1561)&lt;0,1,0)</f>
        <v>0</v>
      </c>
      <c r="H291" s="256"/>
      <c r="I291" s="257"/>
      <c r="J291" s="257"/>
      <c r="K291" s="257"/>
      <c r="L291" s="257"/>
      <c r="M291" s="257"/>
      <c r="N291" s="257"/>
      <c r="O291" s="257"/>
      <c r="P291" s="257"/>
      <c r="Q291" s="257"/>
      <c r="U291" s="235">
        <v>48226</v>
      </c>
    </row>
    <row r="292" spans="1:21" ht="42" customHeight="1" x14ac:dyDescent="0.2">
      <c r="A292" s="166">
        <f>A291+1</f>
        <v>284</v>
      </c>
      <c r="B292" s="167" t="str">
        <f>IF(E292=1,"Pogreška",IF(F292=1,"Provjera","O.K."))</f>
        <v>O.K.</v>
      </c>
      <c r="C292" s="171" t="s">
        <v>555</v>
      </c>
      <c r="E292" s="235">
        <f>MAX(G292:K292)</f>
        <v>0</v>
      </c>
      <c r="F292" s="235">
        <f>MAX(L292:O292)</f>
        <v>0</v>
      </c>
      <c r="G292" s="256">
        <f>IF(ABS(Obv!D47-Obv!D48-Obv!D101)&gt;1,1,0)</f>
        <v>0</v>
      </c>
      <c r="H292" s="256"/>
      <c r="I292" s="257"/>
      <c r="J292" s="257"/>
      <c r="K292" s="257"/>
      <c r="L292" s="257"/>
      <c r="M292" s="257"/>
      <c r="N292" s="257"/>
      <c r="O292" s="257"/>
      <c r="P292" s="257"/>
      <c r="Q292" s="257"/>
      <c r="U292" s="235">
        <v>49585</v>
      </c>
    </row>
    <row r="293" spans="1:21" ht="20.100000000000001" customHeight="1" x14ac:dyDescent="0.2">
      <c r="A293" s="460" t="s">
        <v>1864</v>
      </c>
      <c r="B293" s="461"/>
      <c r="C293" s="462"/>
      <c r="E293" s="235">
        <f>SUM(E294:E296)</f>
        <v>0</v>
      </c>
      <c r="F293" s="235">
        <f>SUM(F294:F296)</f>
        <v>0</v>
      </c>
      <c r="U293" s="235">
        <v>49593</v>
      </c>
    </row>
    <row r="294" spans="1:21" ht="30" customHeight="1" x14ac:dyDescent="0.2">
      <c r="A294" s="166">
        <f>A292+1</f>
        <v>285</v>
      </c>
      <c r="B294" s="167" t="str">
        <f>IF(E294=1,"Pogreška",IF(F294=1,"Provjera","O.K."))</f>
        <v>O.K.</v>
      </c>
      <c r="C294" s="171" t="s">
        <v>3684</v>
      </c>
      <c r="E294" s="235">
        <f>MAX(G294:K294)</f>
        <v>0</v>
      </c>
      <c r="F294" s="235">
        <f>MAX(L294:O294)</f>
        <v>0</v>
      </c>
      <c r="G294" s="256">
        <f>IF(SUM(Skriveni!H1424:H1467)=0,0,1)</f>
        <v>0</v>
      </c>
      <c r="H294" s="256"/>
      <c r="I294" s="257"/>
      <c r="J294" s="257"/>
      <c r="K294" s="257"/>
      <c r="L294" s="257"/>
      <c r="M294" s="257"/>
      <c r="N294" s="257"/>
      <c r="O294" s="257"/>
      <c r="P294" s="257"/>
      <c r="Q294" s="257"/>
      <c r="U294" s="235">
        <v>49608</v>
      </c>
    </row>
    <row r="295" spans="1:21" ht="30" customHeight="1" x14ac:dyDescent="0.2">
      <c r="A295" s="166">
        <f>A294+1</f>
        <v>286</v>
      </c>
      <c r="B295" s="167" t="str">
        <f>IF(E295=1,"Pogreška",IF(F295=1,"Provjera","O.K."))</f>
        <v>O.K.</v>
      </c>
      <c r="C295" s="171" t="s">
        <v>2873</v>
      </c>
      <c r="E295" s="235">
        <f>MAX(G295:K295)</f>
        <v>0</v>
      </c>
      <c r="F295" s="235">
        <f>MAX(L295:O295)</f>
        <v>0</v>
      </c>
      <c r="G295" s="256">
        <f>IF(MIN(Skriveni!H1424:H1467)&lt;0,1,0)</f>
        <v>0</v>
      </c>
      <c r="H295" s="256"/>
      <c r="I295" s="257"/>
      <c r="J295" s="257"/>
      <c r="K295" s="257"/>
      <c r="L295" s="257"/>
      <c r="M295" s="257"/>
      <c r="N295" s="257"/>
      <c r="O295" s="257"/>
      <c r="P295" s="257"/>
      <c r="Q295" s="257"/>
      <c r="U295" s="235">
        <v>50709</v>
      </c>
    </row>
    <row r="296" spans="1:21" ht="63" customHeight="1" x14ac:dyDescent="0.2">
      <c r="A296" s="166">
        <f>A295+1</f>
        <v>287</v>
      </c>
      <c r="B296" s="167" t="str">
        <f>IF(E296=1,"Pogreška",IF(F296=1,"Provjera","O.K."))</f>
        <v>O.K.</v>
      </c>
      <c r="C296" s="171" t="s">
        <v>554</v>
      </c>
      <c r="E296" s="235">
        <f>MAX(G296:K296)</f>
        <v>0</v>
      </c>
      <c r="F296" s="235">
        <f>MAX(L296:O296)</f>
        <v>0</v>
      </c>
      <c r="G296" s="256">
        <f>IF(AND(MAX(Skriveni!C1424:C1467)&gt;0,RefStr!B31&lt;&gt;"DA"),1,0)</f>
        <v>0</v>
      </c>
      <c r="H296" s="256"/>
      <c r="I296" s="257"/>
      <c r="J296" s="257"/>
      <c r="K296" s="257"/>
      <c r="L296" s="257">
        <f>IF(AND(H3=12,L3&lt;&gt;"DA"),1,0)</f>
        <v>0</v>
      </c>
      <c r="M296" s="257"/>
      <c r="N296" s="257"/>
      <c r="O296" s="257"/>
      <c r="P296" s="257"/>
      <c r="Q296" s="257"/>
    </row>
    <row r="297" spans="1:21" ht="20.100000000000001" customHeight="1" x14ac:dyDescent="0.2">
      <c r="A297" s="460" t="s">
        <v>556</v>
      </c>
      <c r="B297" s="461"/>
      <c r="C297" s="462"/>
      <c r="E297" s="235">
        <f>SUM(E298:E299)</f>
        <v>0</v>
      </c>
      <c r="F297" s="235">
        <f>SUM(F298:F299)</f>
        <v>0</v>
      </c>
    </row>
    <row r="298" spans="1:21" ht="30" customHeight="1" x14ac:dyDescent="0.2">
      <c r="A298" s="166">
        <f>A296+1</f>
        <v>288</v>
      </c>
      <c r="B298" s="163" t="str">
        <f>IF(E298=1,"Pogreška",IF(F298=1,"Provjera","O.K."))</f>
        <v>O.K.</v>
      </c>
      <c r="C298" s="171" t="s">
        <v>3684</v>
      </c>
      <c r="E298" s="235">
        <f>MAX(G298:K298)</f>
        <v>0</v>
      </c>
      <c r="F298" s="235">
        <f>MAX(L298:O298)</f>
        <v>0</v>
      </c>
      <c r="G298" s="256">
        <f>IF(SUM(Skriveni!H1287:H1423)&lt;&gt;0,1,0)</f>
        <v>0</v>
      </c>
      <c r="H298" s="256"/>
      <c r="I298" s="257"/>
      <c r="J298" s="257"/>
      <c r="K298" s="257"/>
      <c r="L298" s="257"/>
      <c r="M298" s="257"/>
      <c r="N298" s="257"/>
      <c r="O298" s="257"/>
      <c r="P298" s="257"/>
      <c r="Q298" s="257"/>
    </row>
    <row r="299" spans="1:21" ht="30" customHeight="1" x14ac:dyDescent="0.2">
      <c r="A299" s="258">
        <f>A298+1</f>
        <v>289</v>
      </c>
      <c r="B299" s="164" t="str">
        <f>IF(E299=1,"Pogreška",IF(F299=1,"Provjera","O.K."))</f>
        <v>O.K.</v>
      </c>
      <c r="C299" s="178" t="s">
        <v>2873</v>
      </c>
      <c r="E299" s="235">
        <f>MAX(G299:K299)</f>
        <v>0</v>
      </c>
      <c r="F299" s="235">
        <f>MAX(L299:O299)</f>
        <v>0</v>
      </c>
      <c r="G299" s="256">
        <f>IF(MIN(Skriveni!C1287:D1423)&lt;0,1,0)</f>
        <v>0</v>
      </c>
      <c r="H299" s="256"/>
      <c r="I299" s="257"/>
      <c r="J299" s="257"/>
      <c r="K299" s="257"/>
      <c r="L299" s="257"/>
      <c r="M299" s="257"/>
      <c r="N299" s="257"/>
      <c r="O299" s="257"/>
      <c r="P299" s="257"/>
      <c r="Q299" s="257"/>
    </row>
    <row r="300" spans="1:21" ht="5.25" customHeight="1" x14ac:dyDescent="0.2"/>
    <row r="301" spans="1:21" hidden="1" x14ac:dyDescent="0.2"/>
    <row r="302" spans="1:21" hidden="1" x14ac:dyDescent="0.2"/>
    <row r="303" spans="1:21" x14ac:dyDescent="0.2"/>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A2" sqref="A2:B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2" customWidth="1"/>
    <col min="6" max="16384" width="0" style="282" hidden="1"/>
  </cols>
  <sheetData>
    <row r="1" spans="1:5" s="18" customFormat="1" ht="20.100000000000001" customHeight="1" thickBot="1" x14ac:dyDescent="0.25">
      <c r="A1" s="424" t="s">
        <v>3644</v>
      </c>
      <c r="B1" s="425"/>
      <c r="C1" s="473" t="s">
        <v>1824</v>
      </c>
      <c r="D1" s="473"/>
    </row>
    <row r="2" spans="1:5" s="281" customFormat="1" ht="39.950000000000003" customHeight="1" thickBot="1" x14ac:dyDescent="0.25">
      <c r="A2" s="469" t="s">
        <v>937</v>
      </c>
      <c r="B2" s="470"/>
      <c r="C2" s="440" t="s">
        <v>3535</v>
      </c>
      <c r="D2" s="468"/>
    </row>
    <row r="3" spans="1:5" ht="30" customHeight="1" x14ac:dyDescent="0.2">
      <c r="A3" s="471" t="str">
        <f>"za razdoblje "&amp;IF(RefStr!K10="","________________",TEXT(RefStr!K10,"d.mmmm yyyy.")&amp;" do "&amp;IF(RefStr!K12="","______________",TEXT(RefStr!K12,"d. mmmm yyyy.")))</f>
        <v>za razdoblje 1.siječanj 2019. do 31. prosinac 2019.</v>
      </c>
      <c r="B3" s="472"/>
      <c r="C3" s="282"/>
      <c r="D3" s="282"/>
    </row>
    <row r="4" spans="1:5" s="23" customFormat="1" ht="15" customHeight="1" x14ac:dyDescent="0.2">
      <c r="A4" s="36" t="s">
        <v>3515</v>
      </c>
      <c r="B4" s="96" t="str">
        <f>"RKP: "&amp;IF(RefStr!B6&lt;&gt;"",TEXT(INT(VALUE(RefStr!B6)),"00000"),"_____"&amp;",  "&amp;"MB: "&amp;IF(RefStr!B8&lt;&gt;"",TEXT(INT(VALUE(RefStr!B8)),"00000000"),"________")&amp;"  OIB: "&amp;IF(RefStr!K14&lt;&gt;"",RefStr!K14,"___________"))</f>
        <v>RKP: 07155</v>
      </c>
      <c r="C4" s="419">
        <f>SUM(Skriveni!G1468:G1561)</f>
        <v>400398.82399999996</v>
      </c>
      <c r="D4" s="420"/>
    </row>
    <row r="5" spans="1:5" s="23" customFormat="1" ht="15" customHeight="1" x14ac:dyDescent="0.2">
      <c r="B5" s="96" t="str">
        <f>"Naziv: "&amp;IF(RefStr!B10&lt;&gt;"",RefStr!B10,"_______________________________________")</f>
        <v xml:space="preserve">Naziv: DJEČJI DOM RUŽA PETROVIĆ </v>
      </c>
      <c r="C5" s="421" t="s">
        <v>2057</v>
      </c>
      <c r="D5" s="421"/>
    </row>
    <row r="6" spans="1:5" s="23" customFormat="1" ht="15" customHeight="1" x14ac:dyDescent="0.2">
      <c r="A6" s="24"/>
      <c r="B6" s="415" t="str">
        <f xml:space="preserve"> "Razina: " &amp; RefStr!B16 &amp; ", Razdjel: " &amp; TEXT(INT(VALUE(RefStr!B20)), "000")</f>
        <v>Razina: 11, Razdjel: 102</v>
      </c>
      <c r="C6" s="467"/>
      <c r="D6" s="467"/>
      <c r="E6" s="283"/>
    </row>
    <row r="7" spans="1:5" s="23" customFormat="1" ht="15" customHeight="1" x14ac:dyDescent="0.2">
      <c r="A7" s="24"/>
      <c r="B7" s="415" t="str">
        <f>"Djelatnost: " &amp; RefStr!B18 &amp; " " &amp; RefStr!C18</f>
        <v>Djelatnost: 8790 Ostale djelatnosti socijalne skrbi sa smještajem</v>
      </c>
      <c r="C7" s="467"/>
      <c r="D7" s="467"/>
      <c r="E7" s="283"/>
    </row>
    <row r="8" spans="1:5" ht="5.0999999999999996" customHeight="1" x14ac:dyDescent="0.2">
      <c r="A8" s="282"/>
      <c r="B8" s="282"/>
      <c r="C8" s="282"/>
      <c r="D8" s="282"/>
    </row>
    <row r="9" spans="1:5" ht="12.95" customHeight="1" x14ac:dyDescent="0.2">
      <c r="A9" s="282"/>
      <c r="B9" s="282"/>
      <c r="C9" s="282"/>
      <c r="D9" s="284" t="s">
        <v>1825</v>
      </c>
    </row>
    <row r="10" spans="1:5" s="2" customFormat="1" ht="23.25" customHeight="1" x14ac:dyDescent="0.2">
      <c r="A10" s="264" t="s">
        <v>38</v>
      </c>
      <c r="B10" s="259" t="s">
        <v>759</v>
      </c>
      <c r="C10" s="259" t="s">
        <v>758</v>
      </c>
      <c r="D10" s="135" t="s">
        <v>4155</v>
      </c>
    </row>
    <row r="11" spans="1:5" s="2" customFormat="1" ht="12" customHeight="1" x14ac:dyDescent="0.2">
      <c r="A11" s="265">
        <v>1</v>
      </c>
      <c r="B11" s="260">
        <v>2</v>
      </c>
      <c r="C11" s="260">
        <v>3</v>
      </c>
      <c r="D11" s="136">
        <v>4</v>
      </c>
    </row>
    <row r="12" spans="1:5" s="2" customFormat="1" x14ac:dyDescent="0.2">
      <c r="A12" s="266"/>
      <c r="B12" s="267" t="s">
        <v>1621</v>
      </c>
      <c r="C12" s="261">
        <v>1</v>
      </c>
      <c r="D12" s="137">
        <v>333387</v>
      </c>
    </row>
    <row r="13" spans="1:5" s="2" customFormat="1" x14ac:dyDescent="0.2">
      <c r="A13" s="268"/>
      <c r="B13" s="269" t="s">
        <v>1622</v>
      </c>
      <c r="C13" s="262">
        <v>2</v>
      </c>
      <c r="D13" s="138">
        <f>D14+D15+D23+D24</f>
        <v>4435955</v>
      </c>
    </row>
    <row r="14" spans="1:5" s="2" customFormat="1" x14ac:dyDescent="0.2">
      <c r="A14" s="268"/>
      <c r="B14" s="269" t="s">
        <v>3765</v>
      </c>
      <c r="C14" s="262">
        <v>3</v>
      </c>
      <c r="D14" s="139">
        <v>0</v>
      </c>
    </row>
    <row r="15" spans="1:5" s="2" customFormat="1" x14ac:dyDescent="0.2">
      <c r="A15" s="268" t="s">
        <v>798</v>
      </c>
      <c r="B15" s="269" t="s">
        <v>2591</v>
      </c>
      <c r="C15" s="262">
        <v>4</v>
      </c>
      <c r="D15" s="138">
        <f>SUM(D16:D22)</f>
        <v>4331068</v>
      </c>
    </row>
    <row r="16" spans="1:5" s="2" customFormat="1" x14ac:dyDescent="0.2">
      <c r="A16" s="270" t="s">
        <v>799</v>
      </c>
      <c r="B16" s="271" t="s">
        <v>800</v>
      </c>
      <c r="C16" s="262">
        <v>5</v>
      </c>
      <c r="D16" s="139">
        <v>2898809</v>
      </c>
    </row>
    <row r="17" spans="1:4" s="2" customFormat="1" x14ac:dyDescent="0.2">
      <c r="A17" s="270" t="s">
        <v>801</v>
      </c>
      <c r="B17" s="271" t="s">
        <v>802</v>
      </c>
      <c r="C17" s="262">
        <v>6</v>
      </c>
      <c r="D17" s="139">
        <v>1265943</v>
      </c>
    </row>
    <row r="18" spans="1:4" s="2" customFormat="1" x14ac:dyDescent="0.2">
      <c r="A18" s="270" t="s">
        <v>803</v>
      </c>
      <c r="B18" s="271" t="s">
        <v>804</v>
      </c>
      <c r="C18" s="262">
        <v>7</v>
      </c>
      <c r="D18" s="139">
        <v>1500</v>
      </c>
    </row>
    <row r="19" spans="1:4" s="2" customFormat="1" x14ac:dyDescent="0.2">
      <c r="A19" s="270" t="s">
        <v>805</v>
      </c>
      <c r="B19" s="271" t="s">
        <v>806</v>
      </c>
      <c r="C19" s="262">
        <v>8</v>
      </c>
      <c r="D19" s="139">
        <v>0</v>
      </c>
    </row>
    <row r="20" spans="1:4" s="2" customFormat="1" x14ac:dyDescent="0.2">
      <c r="A20" s="270" t="s">
        <v>807</v>
      </c>
      <c r="B20" s="271" t="s">
        <v>808</v>
      </c>
      <c r="C20" s="262">
        <v>9</v>
      </c>
      <c r="D20" s="139">
        <v>147053</v>
      </c>
    </row>
    <row r="21" spans="1:4" s="2" customFormat="1" x14ac:dyDescent="0.2">
      <c r="A21" s="270" t="s">
        <v>809</v>
      </c>
      <c r="B21" s="271" t="s">
        <v>2496</v>
      </c>
      <c r="C21" s="262">
        <v>10</v>
      </c>
      <c r="D21" s="139">
        <v>0</v>
      </c>
    </row>
    <row r="22" spans="1:4" s="2" customFormat="1" x14ac:dyDescent="0.2">
      <c r="A22" s="270" t="s">
        <v>810</v>
      </c>
      <c r="B22" s="271" t="s">
        <v>2545</v>
      </c>
      <c r="C22" s="262">
        <v>11</v>
      </c>
      <c r="D22" s="139">
        <v>17763</v>
      </c>
    </row>
    <row r="23" spans="1:4" s="2" customFormat="1" x14ac:dyDescent="0.2">
      <c r="A23" s="268" t="s">
        <v>2546</v>
      </c>
      <c r="B23" s="269" t="s">
        <v>2547</v>
      </c>
      <c r="C23" s="262">
        <v>12</v>
      </c>
      <c r="D23" s="139">
        <v>104887</v>
      </c>
    </row>
    <row r="24" spans="1:4" s="2" customFormat="1" x14ac:dyDescent="0.2">
      <c r="A24" s="268" t="s">
        <v>2169</v>
      </c>
      <c r="B24" s="269" t="s">
        <v>2592</v>
      </c>
      <c r="C24" s="262">
        <v>13</v>
      </c>
      <c r="D24" s="138">
        <f>SUM(D25:D29)</f>
        <v>0</v>
      </c>
    </row>
    <row r="25" spans="1:4" s="2" customFormat="1" x14ac:dyDescent="0.2">
      <c r="A25" s="268">
        <v>251.25299999999999</v>
      </c>
      <c r="B25" s="271" t="s">
        <v>1102</v>
      </c>
      <c r="C25" s="262">
        <v>14</v>
      </c>
      <c r="D25" s="139">
        <v>0</v>
      </c>
    </row>
    <row r="26" spans="1:4" s="2" customFormat="1" x14ac:dyDescent="0.2">
      <c r="A26" s="268" t="s">
        <v>2170</v>
      </c>
      <c r="B26" s="271" t="s">
        <v>3098</v>
      </c>
      <c r="C26" s="262">
        <v>15</v>
      </c>
      <c r="D26" s="139">
        <v>0</v>
      </c>
    </row>
    <row r="27" spans="1:4" s="2" customFormat="1" x14ac:dyDescent="0.2">
      <c r="A27" s="268" t="s">
        <v>2171</v>
      </c>
      <c r="B27" s="271" t="s">
        <v>3102</v>
      </c>
      <c r="C27" s="262">
        <v>16</v>
      </c>
      <c r="D27" s="139">
        <v>0</v>
      </c>
    </row>
    <row r="28" spans="1:4" s="2" customFormat="1" ht="19.5" x14ac:dyDescent="0.2">
      <c r="A28" s="272" t="s">
        <v>4291</v>
      </c>
      <c r="B28" s="271" t="s">
        <v>1101</v>
      </c>
      <c r="C28" s="262">
        <v>17</v>
      </c>
      <c r="D28" s="139">
        <v>0</v>
      </c>
    </row>
    <row r="29" spans="1:4" s="2" customFormat="1" ht="19.5" x14ac:dyDescent="0.2">
      <c r="A29" s="272" t="s">
        <v>938</v>
      </c>
      <c r="B29" s="271" t="s">
        <v>1100</v>
      </c>
      <c r="C29" s="262">
        <v>18</v>
      </c>
      <c r="D29" s="139">
        <v>0</v>
      </c>
    </row>
    <row r="30" spans="1:4" s="2" customFormat="1" x14ac:dyDescent="0.2">
      <c r="A30" s="270"/>
      <c r="B30" s="269" t="s">
        <v>2593</v>
      </c>
      <c r="C30" s="262">
        <v>19</v>
      </c>
      <c r="D30" s="138">
        <f>D31+D32+D40+D41</f>
        <v>4430665</v>
      </c>
    </row>
    <row r="31" spans="1:4" s="2" customFormat="1" x14ac:dyDescent="0.2">
      <c r="A31" s="270"/>
      <c r="B31" s="269" t="s">
        <v>3765</v>
      </c>
      <c r="C31" s="262">
        <v>20</v>
      </c>
      <c r="D31" s="139">
        <v>0</v>
      </c>
    </row>
    <row r="32" spans="1:4" s="2" customFormat="1" x14ac:dyDescent="0.2">
      <c r="A32" s="268" t="s">
        <v>798</v>
      </c>
      <c r="B32" s="269" t="s">
        <v>2594</v>
      </c>
      <c r="C32" s="262">
        <v>21</v>
      </c>
      <c r="D32" s="138">
        <f>SUM(D33:D39)</f>
        <v>4325778</v>
      </c>
    </row>
    <row r="33" spans="1:4" s="2" customFormat="1" x14ac:dyDescent="0.2">
      <c r="A33" s="270" t="s">
        <v>799</v>
      </c>
      <c r="B33" s="271" t="s">
        <v>800</v>
      </c>
      <c r="C33" s="262">
        <v>22</v>
      </c>
      <c r="D33" s="139">
        <v>2898077</v>
      </c>
    </row>
    <row r="34" spans="1:4" s="2" customFormat="1" x14ac:dyDescent="0.2">
      <c r="A34" s="270" t="s">
        <v>801</v>
      </c>
      <c r="B34" s="271" t="s">
        <v>802</v>
      </c>
      <c r="C34" s="262">
        <v>23</v>
      </c>
      <c r="D34" s="139">
        <v>1266368</v>
      </c>
    </row>
    <row r="35" spans="1:4" s="2" customFormat="1" x14ac:dyDescent="0.2">
      <c r="A35" s="270" t="s">
        <v>803</v>
      </c>
      <c r="B35" s="271" t="s">
        <v>804</v>
      </c>
      <c r="C35" s="262">
        <v>24</v>
      </c>
      <c r="D35" s="139">
        <v>1500</v>
      </c>
    </row>
    <row r="36" spans="1:4" s="2" customFormat="1" x14ac:dyDescent="0.2">
      <c r="A36" s="270" t="s">
        <v>805</v>
      </c>
      <c r="B36" s="271" t="s">
        <v>806</v>
      </c>
      <c r="C36" s="262">
        <v>25</v>
      </c>
      <c r="D36" s="139">
        <v>0</v>
      </c>
    </row>
    <row r="37" spans="1:4" s="2" customFormat="1" x14ac:dyDescent="0.2">
      <c r="A37" s="270" t="s">
        <v>807</v>
      </c>
      <c r="B37" s="271" t="s">
        <v>808</v>
      </c>
      <c r="C37" s="262">
        <v>26</v>
      </c>
      <c r="D37" s="139">
        <v>146977</v>
      </c>
    </row>
    <row r="38" spans="1:4" s="2" customFormat="1" x14ac:dyDescent="0.2">
      <c r="A38" s="270" t="s">
        <v>809</v>
      </c>
      <c r="B38" s="271" t="s">
        <v>2496</v>
      </c>
      <c r="C38" s="262">
        <v>27</v>
      </c>
      <c r="D38" s="139">
        <v>0</v>
      </c>
    </row>
    <row r="39" spans="1:4" s="2" customFormat="1" x14ac:dyDescent="0.2">
      <c r="A39" s="270" t="s">
        <v>810</v>
      </c>
      <c r="B39" s="271" t="s">
        <v>2545</v>
      </c>
      <c r="C39" s="262">
        <v>28</v>
      </c>
      <c r="D39" s="139">
        <v>12856</v>
      </c>
    </row>
    <row r="40" spans="1:4" s="2" customFormat="1" x14ac:dyDescent="0.2">
      <c r="A40" s="273" t="s">
        <v>2546</v>
      </c>
      <c r="B40" s="269" t="s">
        <v>2547</v>
      </c>
      <c r="C40" s="262">
        <v>29</v>
      </c>
      <c r="D40" s="139">
        <v>104887</v>
      </c>
    </row>
    <row r="41" spans="1:4" s="2" customFormat="1" x14ac:dyDescent="0.2">
      <c r="A41" s="273" t="s">
        <v>2169</v>
      </c>
      <c r="B41" s="269" t="s">
        <v>2595</v>
      </c>
      <c r="C41" s="262">
        <v>30</v>
      </c>
      <c r="D41" s="138">
        <f>SUM(D42:D46)</f>
        <v>0</v>
      </c>
    </row>
    <row r="42" spans="1:4" s="2" customFormat="1" x14ac:dyDescent="0.2">
      <c r="A42" s="274">
        <v>251.25299999999999</v>
      </c>
      <c r="B42" s="271" t="s">
        <v>1102</v>
      </c>
      <c r="C42" s="262">
        <v>31</v>
      </c>
      <c r="D42" s="139">
        <v>0</v>
      </c>
    </row>
    <row r="43" spans="1:4" s="2" customFormat="1" x14ac:dyDescent="0.2">
      <c r="A43" s="274" t="s">
        <v>2170</v>
      </c>
      <c r="B43" s="271" t="s">
        <v>3098</v>
      </c>
      <c r="C43" s="262">
        <v>32</v>
      </c>
      <c r="D43" s="139">
        <v>0</v>
      </c>
    </row>
    <row r="44" spans="1:4" s="2" customFormat="1" x14ac:dyDescent="0.2">
      <c r="A44" s="270" t="s">
        <v>2171</v>
      </c>
      <c r="B44" s="271" t="s">
        <v>3102</v>
      </c>
      <c r="C44" s="262">
        <v>33</v>
      </c>
      <c r="D44" s="139">
        <v>0</v>
      </c>
    </row>
    <row r="45" spans="1:4" s="2" customFormat="1" ht="19.5" x14ac:dyDescent="0.2">
      <c r="A45" s="272" t="s">
        <v>4292</v>
      </c>
      <c r="B45" s="271" t="s">
        <v>1101</v>
      </c>
      <c r="C45" s="262">
        <v>34</v>
      </c>
      <c r="D45" s="139">
        <v>0</v>
      </c>
    </row>
    <row r="46" spans="1:4" s="2" customFormat="1" ht="19.5" x14ac:dyDescent="0.2">
      <c r="A46" s="275" t="s">
        <v>938</v>
      </c>
      <c r="B46" s="271" t="s">
        <v>1100</v>
      </c>
      <c r="C46" s="262">
        <v>35</v>
      </c>
      <c r="D46" s="139">
        <v>0</v>
      </c>
    </row>
    <row r="47" spans="1:4" s="2" customFormat="1" x14ac:dyDescent="0.2">
      <c r="A47" s="274"/>
      <c r="B47" s="269" t="s">
        <v>2596</v>
      </c>
      <c r="C47" s="262">
        <v>36</v>
      </c>
      <c r="D47" s="138">
        <f>D12+D13-D30</f>
        <v>338677</v>
      </c>
    </row>
    <row r="48" spans="1:4" s="2" customFormat="1" x14ac:dyDescent="0.2">
      <c r="A48" s="276"/>
      <c r="B48" s="269" t="s">
        <v>2597</v>
      </c>
      <c r="C48" s="262">
        <v>37</v>
      </c>
      <c r="D48" s="138">
        <f>D49+D54+D90+D95</f>
        <v>3636</v>
      </c>
    </row>
    <row r="49" spans="1:4" s="2" customFormat="1" x14ac:dyDescent="0.2">
      <c r="A49" s="274"/>
      <c r="B49" s="269" t="s">
        <v>2598</v>
      </c>
      <c r="C49" s="262">
        <v>38</v>
      </c>
      <c r="D49" s="138">
        <f>SUM(D50:D53)</f>
        <v>0</v>
      </c>
    </row>
    <row r="50" spans="1:4" s="2" customFormat="1" x14ac:dyDescent="0.2">
      <c r="A50" s="268"/>
      <c r="B50" s="271" t="s">
        <v>1103</v>
      </c>
      <c r="C50" s="262">
        <v>39</v>
      </c>
      <c r="D50" s="139">
        <v>0</v>
      </c>
    </row>
    <row r="51" spans="1:4" s="2" customFormat="1" x14ac:dyDescent="0.2">
      <c r="A51" s="270"/>
      <c r="B51" s="271" t="s">
        <v>1104</v>
      </c>
      <c r="C51" s="262">
        <v>40</v>
      </c>
      <c r="D51" s="139">
        <v>0</v>
      </c>
    </row>
    <row r="52" spans="1:4" s="2" customFormat="1" x14ac:dyDescent="0.2">
      <c r="A52" s="270"/>
      <c r="B52" s="271" t="s">
        <v>1105</v>
      </c>
      <c r="C52" s="262">
        <v>41</v>
      </c>
      <c r="D52" s="139">
        <v>0</v>
      </c>
    </row>
    <row r="53" spans="1:4" s="2" customFormat="1" x14ac:dyDescent="0.2">
      <c r="A53" s="270"/>
      <c r="B53" s="271" t="s">
        <v>1106</v>
      </c>
      <c r="C53" s="262">
        <v>42</v>
      </c>
      <c r="D53" s="139">
        <v>0</v>
      </c>
    </row>
    <row r="54" spans="1:4" s="2" customFormat="1" x14ac:dyDescent="0.2">
      <c r="A54" s="268" t="s">
        <v>798</v>
      </c>
      <c r="B54" s="269" t="s">
        <v>2599</v>
      </c>
      <c r="C54" s="262">
        <v>43</v>
      </c>
      <c r="D54" s="138">
        <f>D55+D60+D65+D70+D75+D80+D85</f>
        <v>3636</v>
      </c>
    </row>
    <row r="55" spans="1:4" s="2" customFormat="1" x14ac:dyDescent="0.2">
      <c r="A55" s="268" t="s">
        <v>799</v>
      </c>
      <c r="B55" s="269" t="s">
        <v>2600</v>
      </c>
      <c r="C55" s="262">
        <v>44</v>
      </c>
      <c r="D55" s="138">
        <f>SUM(D56:D59)</f>
        <v>0</v>
      </c>
    </row>
    <row r="56" spans="1:4" s="2" customFormat="1" x14ac:dyDescent="0.2">
      <c r="A56" s="274"/>
      <c r="B56" s="271" t="s">
        <v>1103</v>
      </c>
      <c r="C56" s="262">
        <v>45</v>
      </c>
      <c r="D56" s="139">
        <v>0</v>
      </c>
    </row>
    <row r="57" spans="1:4" s="2" customFormat="1" x14ac:dyDescent="0.2">
      <c r="A57" s="274"/>
      <c r="B57" s="271" t="s">
        <v>1104</v>
      </c>
      <c r="C57" s="262">
        <v>46</v>
      </c>
      <c r="D57" s="139">
        <v>0</v>
      </c>
    </row>
    <row r="58" spans="1:4" s="2" customFormat="1" x14ac:dyDescent="0.2">
      <c r="A58" s="273"/>
      <c r="B58" s="271" t="s">
        <v>1105</v>
      </c>
      <c r="C58" s="262">
        <v>47</v>
      </c>
      <c r="D58" s="139">
        <v>0</v>
      </c>
    </row>
    <row r="59" spans="1:4" s="2" customFormat="1" x14ac:dyDescent="0.2">
      <c r="A59" s="274"/>
      <c r="B59" s="271" t="s">
        <v>1106</v>
      </c>
      <c r="C59" s="262">
        <v>48</v>
      </c>
      <c r="D59" s="139">
        <v>0</v>
      </c>
    </row>
    <row r="60" spans="1:4" s="2" customFormat="1" x14ac:dyDescent="0.2">
      <c r="A60" s="268" t="s">
        <v>801</v>
      </c>
      <c r="B60" s="269" t="s">
        <v>2601</v>
      </c>
      <c r="C60" s="262">
        <v>49</v>
      </c>
      <c r="D60" s="138">
        <f>SUM(D61:D64)</f>
        <v>3636</v>
      </c>
    </row>
    <row r="61" spans="1:4" s="2" customFormat="1" x14ac:dyDescent="0.2">
      <c r="A61" s="270"/>
      <c r="B61" s="271" t="s">
        <v>1103</v>
      </c>
      <c r="C61" s="262">
        <v>50</v>
      </c>
      <c r="D61" s="139">
        <v>0</v>
      </c>
    </row>
    <row r="62" spans="1:4" s="2" customFormat="1" x14ac:dyDescent="0.2">
      <c r="A62" s="270"/>
      <c r="B62" s="271" t="s">
        <v>1104</v>
      </c>
      <c r="C62" s="262">
        <v>51</v>
      </c>
      <c r="D62" s="139">
        <v>3636</v>
      </c>
    </row>
    <row r="63" spans="1:4" s="2" customFormat="1" x14ac:dyDescent="0.2">
      <c r="A63" s="270"/>
      <c r="B63" s="271" t="s">
        <v>1105</v>
      </c>
      <c r="C63" s="262">
        <v>52</v>
      </c>
      <c r="D63" s="139">
        <v>0</v>
      </c>
    </row>
    <row r="64" spans="1:4" s="2" customFormat="1" x14ac:dyDescent="0.2">
      <c r="A64" s="270"/>
      <c r="B64" s="271" t="s">
        <v>1106</v>
      </c>
      <c r="C64" s="262">
        <v>53</v>
      </c>
      <c r="D64" s="139">
        <v>0</v>
      </c>
    </row>
    <row r="65" spans="1:4" s="2" customFormat="1" x14ac:dyDescent="0.2">
      <c r="A65" s="268" t="s">
        <v>803</v>
      </c>
      <c r="B65" s="269" t="s">
        <v>2602</v>
      </c>
      <c r="C65" s="262">
        <v>54</v>
      </c>
      <c r="D65" s="138">
        <f>SUM(D66:D69)</f>
        <v>0</v>
      </c>
    </row>
    <row r="66" spans="1:4" s="2" customFormat="1" x14ac:dyDescent="0.2">
      <c r="A66" s="274"/>
      <c r="B66" s="271" t="s">
        <v>1103</v>
      </c>
      <c r="C66" s="262">
        <v>55</v>
      </c>
      <c r="D66" s="139">
        <v>0</v>
      </c>
    </row>
    <row r="67" spans="1:4" s="2" customFormat="1" x14ac:dyDescent="0.2">
      <c r="A67" s="274"/>
      <c r="B67" s="271" t="s">
        <v>1104</v>
      </c>
      <c r="C67" s="262">
        <v>56</v>
      </c>
      <c r="D67" s="139">
        <v>0</v>
      </c>
    </row>
    <row r="68" spans="1:4" s="2" customFormat="1" x14ac:dyDescent="0.2">
      <c r="A68" s="273"/>
      <c r="B68" s="271" t="s">
        <v>1105</v>
      </c>
      <c r="C68" s="262">
        <v>57</v>
      </c>
      <c r="D68" s="139">
        <v>0</v>
      </c>
    </row>
    <row r="69" spans="1:4" s="2" customFormat="1" x14ac:dyDescent="0.2">
      <c r="A69" s="274"/>
      <c r="B69" s="271" t="s">
        <v>1106</v>
      </c>
      <c r="C69" s="262">
        <v>58</v>
      </c>
      <c r="D69" s="139">
        <v>0</v>
      </c>
    </row>
    <row r="70" spans="1:4" s="2" customFormat="1" x14ac:dyDescent="0.2">
      <c r="A70" s="268" t="s">
        <v>805</v>
      </c>
      <c r="B70" s="269" t="s">
        <v>2603</v>
      </c>
      <c r="C70" s="262">
        <v>59</v>
      </c>
      <c r="D70" s="138">
        <f>SUM(D71:D74)</f>
        <v>0</v>
      </c>
    </row>
    <row r="71" spans="1:4" s="2" customFormat="1" x14ac:dyDescent="0.2">
      <c r="A71" s="270"/>
      <c r="B71" s="271" t="s">
        <v>1103</v>
      </c>
      <c r="C71" s="262">
        <v>60</v>
      </c>
      <c r="D71" s="139">
        <v>0</v>
      </c>
    </row>
    <row r="72" spans="1:4" s="2" customFormat="1" x14ac:dyDescent="0.2">
      <c r="A72" s="270"/>
      <c r="B72" s="271" t="s">
        <v>1104</v>
      </c>
      <c r="C72" s="262">
        <v>61</v>
      </c>
      <c r="D72" s="139">
        <v>0</v>
      </c>
    </row>
    <row r="73" spans="1:4" s="2" customFormat="1" x14ac:dyDescent="0.2">
      <c r="A73" s="270"/>
      <c r="B73" s="271" t="s">
        <v>1105</v>
      </c>
      <c r="C73" s="262">
        <v>62</v>
      </c>
      <c r="D73" s="139">
        <v>0</v>
      </c>
    </row>
    <row r="74" spans="1:4" s="2" customFormat="1" x14ac:dyDescent="0.2">
      <c r="A74" s="270"/>
      <c r="B74" s="271" t="s">
        <v>1106</v>
      </c>
      <c r="C74" s="262">
        <v>63</v>
      </c>
      <c r="D74" s="139">
        <v>0</v>
      </c>
    </row>
    <row r="75" spans="1:4" s="2" customFormat="1" x14ac:dyDescent="0.2">
      <c r="A75" s="268" t="s">
        <v>807</v>
      </c>
      <c r="B75" s="269" t="s">
        <v>2604</v>
      </c>
      <c r="C75" s="262">
        <v>64</v>
      </c>
      <c r="D75" s="138">
        <f>SUM(D76:D79)</f>
        <v>0</v>
      </c>
    </row>
    <row r="76" spans="1:4" s="2" customFormat="1" x14ac:dyDescent="0.2">
      <c r="A76" s="274"/>
      <c r="B76" s="271" t="s">
        <v>1103</v>
      </c>
      <c r="C76" s="262">
        <v>65</v>
      </c>
      <c r="D76" s="139">
        <v>0</v>
      </c>
    </row>
    <row r="77" spans="1:4" s="2" customFormat="1" x14ac:dyDescent="0.2">
      <c r="A77" s="274"/>
      <c r="B77" s="271" t="s">
        <v>1104</v>
      </c>
      <c r="C77" s="262">
        <v>66</v>
      </c>
      <c r="D77" s="139">
        <v>0</v>
      </c>
    </row>
    <row r="78" spans="1:4" s="2" customFormat="1" x14ac:dyDescent="0.2">
      <c r="A78" s="274"/>
      <c r="B78" s="271" t="s">
        <v>1105</v>
      </c>
      <c r="C78" s="262">
        <v>67</v>
      </c>
      <c r="D78" s="139">
        <v>0</v>
      </c>
    </row>
    <row r="79" spans="1:4" s="2" customFormat="1" x14ac:dyDescent="0.2">
      <c r="A79" s="273"/>
      <c r="B79" s="271" t="s">
        <v>1106</v>
      </c>
      <c r="C79" s="262">
        <v>68</v>
      </c>
      <c r="D79" s="139">
        <v>0</v>
      </c>
    </row>
    <row r="80" spans="1:4" s="2" customFormat="1" x14ac:dyDescent="0.2">
      <c r="A80" s="268" t="s">
        <v>809</v>
      </c>
      <c r="B80" s="277" t="s">
        <v>2605</v>
      </c>
      <c r="C80" s="262">
        <v>69</v>
      </c>
      <c r="D80" s="138">
        <f>SUM(D81:D84)</f>
        <v>0</v>
      </c>
    </row>
    <row r="81" spans="1:4" s="2" customFormat="1" x14ac:dyDescent="0.2">
      <c r="A81" s="268"/>
      <c r="B81" s="271" t="s">
        <v>1103</v>
      </c>
      <c r="C81" s="262">
        <v>70</v>
      </c>
      <c r="D81" s="139">
        <v>0</v>
      </c>
    </row>
    <row r="82" spans="1:4" s="2" customFormat="1" x14ac:dyDescent="0.2">
      <c r="A82" s="268"/>
      <c r="B82" s="271" t="s">
        <v>1104</v>
      </c>
      <c r="C82" s="262">
        <v>71</v>
      </c>
      <c r="D82" s="139">
        <v>0</v>
      </c>
    </row>
    <row r="83" spans="1:4" s="2" customFormat="1" x14ac:dyDescent="0.2">
      <c r="A83" s="268"/>
      <c r="B83" s="271" t="s">
        <v>1105</v>
      </c>
      <c r="C83" s="262">
        <v>72</v>
      </c>
      <c r="D83" s="139">
        <v>0</v>
      </c>
    </row>
    <row r="84" spans="1:4" s="2" customFormat="1" x14ac:dyDescent="0.2">
      <c r="A84" s="268"/>
      <c r="B84" s="271" t="s">
        <v>1106</v>
      </c>
      <c r="C84" s="262">
        <v>73</v>
      </c>
      <c r="D84" s="139">
        <v>0</v>
      </c>
    </row>
    <row r="85" spans="1:4" s="2" customFormat="1" x14ac:dyDescent="0.2">
      <c r="A85" s="268" t="s">
        <v>810</v>
      </c>
      <c r="B85" s="277" t="s">
        <v>2606</v>
      </c>
      <c r="C85" s="262">
        <v>74</v>
      </c>
      <c r="D85" s="138">
        <f>SUM(D86:D89)</f>
        <v>0</v>
      </c>
    </row>
    <row r="86" spans="1:4" s="2" customFormat="1" x14ac:dyDescent="0.2">
      <c r="A86" s="268"/>
      <c r="B86" s="271" t="s">
        <v>1103</v>
      </c>
      <c r="C86" s="262">
        <v>75</v>
      </c>
      <c r="D86" s="139">
        <v>0</v>
      </c>
    </row>
    <row r="87" spans="1:4" s="2" customFormat="1" x14ac:dyDescent="0.2">
      <c r="A87" s="268"/>
      <c r="B87" s="271" t="s">
        <v>1104</v>
      </c>
      <c r="C87" s="262">
        <v>76</v>
      </c>
      <c r="D87" s="139">
        <v>0</v>
      </c>
    </row>
    <row r="88" spans="1:4" s="2" customFormat="1" x14ac:dyDescent="0.2">
      <c r="A88" s="268"/>
      <c r="B88" s="271" t="s">
        <v>1105</v>
      </c>
      <c r="C88" s="262">
        <v>77</v>
      </c>
      <c r="D88" s="139">
        <v>0</v>
      </c>
    </row>
    <row r="89" spans="1:4" s="2" customFormat="1" x14ac:dyDescent="0.2">
      <c r="A89" s="268"/>
      <c r="B89" s="271" t="s">
        <v>1106</v>
      </c>
      <c r="C89" s="262">
        <v>78</v>
      </c>
      <c r="D89" s="139">
        <v>0</v>
      </c>
    </row>
    <row r="90" spans="1:4" s="2" customFormat="1" x14ac:dyDescent="0.2">
      <c r="A90" s="268" t="s">
        <v>2546</v>
      </c>
      <c r="B90" s="269" t="s">
        <v>2607</v>
      </c>
      <c r="C90" s="262">
        <v>79</v>
      </c>
      <c r="D90" s="138">
        <f>SUM(D91:D94)</f>
        <v>0</v>
      </c>
    </row>
    <row r="91" spans="1:4" s="2" customFormat="1" x14ac:dyDescent="0.2">
      <c r="A91" s="268"/>
      <c r="B91" s="271" t="s">
        <v>1103</v>
      </c>
      <c r="C91" s="262">
        <v>80</v>
      </c>
      <c r="D91" s="139">
        <v>0</v>
      </c>
    </row>
    <row r="92" spans="1:4" s="2" customFormat="1" x14ac:dyDescent="0.2">
      <c r="A92" s="268"/>
      <c r="B92" s="271" t="s">
        <v>1104</v>
      </c>
      <c r="C92" s="262">
        <v>81</v>
      </c>
      <c r="D92" s="139">
        <v>0</v>
      </c>
    </row>
    <row r="93" spans="1:4" s="2" customFormat="1" x14ac:dyDescent="0.2">
      <c r="A93" s="274"/>
      <c r="B93" s="271" t="s">
        <v>1105</v>
      </c>
      <c r="C93" s="262">
        <v>82</v>
      </c>
      <c r="D93" s="139">
        <v>0</v>
      </c>
    </row>
    <row r="94" spans="1:4" s="2" customFormat="1" x14ac:dyDescent="0.2">
      <c r="A94" s="274"/>
      <c r="B94" s="271" t="s">
        <v>1106</v>
      </c>
      <c r="C94" s="262">
        <v>83</v>
      </c>
      <c r="D94" s="139">
        <v>0</v>
      </c>
    </row>
    <row r="95" spans="1:4" s="2" customFormat="1" x14ac:dyDescent="0.2">
      <c r="A95" s="273" t="s">
        <v>2169</v>
      </c>
      <c r="B95" s="269" t="s">
        <v>2608</v>
      </c>
      <c r="C95" s="262">
        <v>84</v>
      </c>
      <c r="D95" s="138">
        <f>SUM(D96:D100)</f>
        <v>0</v>
      </c>
    </row>
    <row r="96" spans="1:4" s="2" customFormat="1" x14ac:dyDescent="0.2">
      <c r="A96" s="270">
        <v>251.25299999999999</v>
      </c>
      <c r="B96" s="271" t="s">
        <v>1102</v>
      </c>
      <c r="C96" s="262">
        <v>85</v>
      </c>
      <c r="D96" s="139">
        <v>0</v>
      </c>
    </row>
    <row r="97" spans="1:5" s="2" customFormat="1" x14ac:dyDescent="0.2">
      <c r="A97" s="270" t="s">
        <v>2170</v>
      </c>
      <c r="B97" s="271" t="s">
        <v>3098</v>
      </c>
      <c r="C97" s="262">
        <v>86</v>
      </c>
      <c r="D97" s="139">
        <v>0</v>
      </c>
    </row>
    <row r="98" spans="1:5" s="2" customFormat="1" x14ac:dyDescent="0.2">
      <c r="A98" s="270" t="s">
        <v>2171</v>
      </c>
      <c r="B98" s="271" t="s">
        <v>3102</v>
      </c>
      <c r="C98" s="262">
        <v>87</v>
      </c>
      <c r="D98" s="139">
        <v>0</v>
      </c>
    </row>
    <row r="99" spans="1:5" s="2" customFormat="1" ht="19.5" x14ac:dyDescent="0.2">
      <c r="A99" s="272" t="s">
        <v>4292</v>
      </c>
      <c r="B99" s="271" t="s">
        <v>1101</v>
      </c>
      <c r="C99" s="262">
        <v>88</v>
      </c>
      <c r="D99" s="139">
        <v>0</v>
      </c>
    </row>
    <row r="100" spans="1:5" s="2" customFormat="1" ht="19.5" x14ac:dyDescent="0.2">
      <c r="A100" s="272" t="s">
        <v>938</v>
      </c>
      <c r="B100" s="271" t="s">
        <v>1100</v>
      </c>
      <c r="C100" s="262">
        <v>89</v>
      </c>
      <c r="D100" s="139">
        <v>0</v>
      </c>
    </row>
    <row r="101" spans="1:5" s="2" customFormat="1" x14ac:dyDescent="0.2">
      <c r="A101" s="268"/>
      <c r="B101" s="269" t="s">
        <v>4019</v>
      </c>
      <c r="C101" s="262">
        <v>90</v>
      </c>
      <c r="D101" s="138">
        <f>SUM(D102:D105)</f>
        <v>335041</v>
      </c>
    </row>
    <row r="102" spans="1:5" s="2" customFormat="1" x14ac:dyDescent="0.2">
      <c r="A102" s="270"/>
      <c r="B102" s="278" t="s">
        <v>3765</v>
      </c>
      <c r="C102" s="262">
        <v>91</v>
      </c>
      <c r="D102" s="139">
        <v>0</v>
      </c>
    </row>
    <row r="103" spans="1:5" s="2" customFormat="1" x14ac:dyDescent="0.2">
      <c r="A103" s="270" t="s">
        <v>798</v>
      </c>
      <c r="B103" s="278" t="s">
        <v>2300</v>
      </c>
      <c r="C103" s="262">
        <v>92</v>
      </c>
      <c r="D103" s="139">
        <v>335041</v>
      </c>
    </row>
    <row r="104" spans="1:5" s="2" customFormat="1" x14ac:dyDescent="0.2">
      <c r="A104" s="270" t="s">
        <v>2546</v>
      </c>
      <c r="B104" s="278" t="s">
        <v>2547</v>
      </c>
      <c r="C104" s="262">
        <v>93</v>
      </c>
      <c r="D104" s="139">
        <v>0</v>
      </c>
    </row>
    <row r="105" spans="1:5" s="2" customFormat="1" x14ac:dyDescent="0.2">
      <c r="A105" s="279" t="s">
        <v>2169</v>
      </c>
      <c r="B105" s="280" t="s">
        <v>1107</v>
      </c>
      <c r="C105" s="263">
        <v>94</v>
      </c>
      <c r="D105" s="140">
        <v>0</v>
      </c>
    </row>
    <row r="106" spans="1:5" x14ac:dyDescent="0.2">
      <c r="A106" s="285" t="s">
        <v>4020</v>
      </c>
      <c r="B106" s="286"/>
      <c r="C106" s="287"/>
      <c r="D106" s="288"/>
    </row>
    <row r="107" spans="1:5" x14ac:dyDescent="0.2"/>
    <row r="108" spans="1:5" s="290" customFormat="1" ht="25.5" customHeight="1" x14ac:dyDescent="0.2">
      <c r="A108" s="289" t="s">
        <v>392</v>
      </c>
      <c r="B108" s="289"/>
      <c r="C108" s="432" t="s">
        <v>764</v>
      </c>
      <c r="D108" s="432"/>
      <c r="E108" s="289"/>
    </row>
    <row r="109" spans="1:5" s="290" customFormat="1" ht="15" customHeight="1" x14ac:dyDescent="0.2">
      <c r="A109" s="289" t="str">
        <f>IF(RefStr!H25&lt;&gt;"", "Osoba za kontaktiranje: " &amp; RefStr!H25,"Osoba za kontaktiranje: _________________________________________")</f>
        <v>Osoba za kontaktiranje: GRABAR SANJA</v>
      </c>
      <c r="B109" s="289"/>
      <c r="C109" s="291"/>
      <c r="D109" s="291"/>
      <c r="E109" s="289"/>
    </row>
    <row r="110" spans="1:5" s="290" customFormat="1" ht="15" customHeight="1" x14ac:dyDescent="0.2">
      <c r="A110" s="289" t="str">
        <f>IF(RefStr!H27="","Telefon za kontakt: _________________","Telefon za kontakt: " &amp; RefStr!H27)</f>
        <v>Telefon za kontakt: 222-106</v>
      </c>
      <c r="B110" s="289"/>
      <c r="E110" s="289"/>
    </row>
    <row r="111" spans="1:5" s="290" customFormat="1" ht="15" customHeight="1" x14ac:dyDescent="0.2">
      <c r="A111" s="289" t="str">
        <f>IF(RefStr!H33="","Odgovorna osoba: _____________________________","Odgovorna osoba: " &amp; RefStr!H33)</f>
        <v>Odgovorna osoba: BELOŠEVIĆ DAVORKA</v>
      </c>
      <c r="B111" s="289"/>
      <c r="C111" s="289"/>
      <c r="D111" s="289"/>
      <c r="E111" s="289"/>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x14ac:dyDescent="0.2">
      <c r="A1" s="483" t="s">
        <v>4175</v>
      </c>
      <c r="B1" s="483"/>
      <c r="C1" s="483"/>
      <c r="D1" s="483"/>
      <c r="E1" s="483"/>
      <c r="F1" s="483"/>
      <c r="G1" s="483"/>
      <c r="H1" s="483"/>
    </row>
    <row r="2" spans="1:8" ht="45" customHeight="1" x14ac:dyDescent="0.2">
      <c r="A2" s="497" t="s">
        <v>4239</v>
      </c>
      <c r="B2" s="498"/>
      <c r="C2" s="498"/>
      <c r="D2" s="498"/>
      <c r="E2" s="498"/>
      <c r="F2" s="498"/>
      <c r="G2" s="498"/>
      <c r="H2" s="499"/>
    </row>
    <row r="3" spans="1:8" ht="24" customHeight="1" x14ac:dyDescent="0.2">
      <c r="A3" s="183" t="s">
        <v>4237</v>
      </c>
      <c r="B3" s="505" t="s">
        <v>4238</v>
      </c>
      <c r="C3" s="506"/>
      <c r="D3" s="506"/>
      <c r="E3" s="506"/>
      <c r="F3" s="506"/>
      <c r="G3" s="506"/>
      <c r="H3" s="507"/>
    </row>
    <row r="4" spans="1:8" ht="15" customHeight="1" x14ac:dyDescent="0.2">
      <c r="A4" s="184">
        <v>11</v>
      </c>
      <c r="B4" s="484" t="s">
        <v>963</v>
      </c>
      <c r="C4" s="485"/>
      <c r="D4" s="485"/>
      <c r="E4" s="485"/>
      <c r="F4" s="485"/>
      <c r="G4" s="485"/>
      <c r="H4" s="486"/>
    </row>
    <row r="5" spans="1:8" ht="15" customHeight="1" x14ac:dyDescent="0.2">
      <c r="A5" s="185">
        <v>12</v>
      </c>
      <c r="B5" s="487" t="s">
        <v>964</v>
      </c>
      <c r="C5" s="488"/>
      <c r="D5" s="488"/>
      <c r="E5" s="488"/>
      <c r="F5" s="488"/>
      <c r="G5" s="488"/>
      <c r="H5" s="489"/>
    </row>
    <row r="6" spans="1:8" ht="15" customHeight="1" x14ac:dyDescent="0.2">
      <c r="A6" s="185">
        <v>21</v>
      </c>
      <c r="B6" s="487" t="s">
        <v>965</v>
      </c>
      <c r="C6" s="488"/>
      <c r="D6" s="488"/>
      <c r="E6" s="488"/>
      <c r="F6" s="488"/>
      <c r="G6" s="488"/>
      <c r="H6" s="489"/>
    </row>
    <row r="7" spans="1:8" ht="15" customHeight="1" x14ac:dyDescent="0.2">
      <c r="A7" s="185">
        <v>22</v>
      </c>
      <c r="B7" s="487" t="s">
        <v>966</v>
      </c>
      <c r="C7" s="488"/>
      <c r="D7" s="488"/>
      <c r="E7" s="488"/>
      <c r="F7" s="488"/>
      <c r="G7" s="488"/>
      <c r="H7" s="489"/>
    </row>
    <row r="8" spans="1:8" ht="15" customHeight="1" x14ac:dyDescent="0.2">
      <c r="A8" s="185">
        <v>23</v>
      </c>
      <c r="B8" s="487" t="s">
        <v>4236</v>
      </c>
      <c r="C8" s="488"/>
      <c r="D8" s="488"/>
      <c r="E8" s="488"/>
      <c r="F8" s="488"/>
      <c r="G8" s="488"/>
      <c r="H8" s="489"/>
    </row>
    <row r="9" spans="1:8" ht="27.75" customHeight="1" x14ac:dyDescent="0.2">
      <c r="A9" s="185">
        <v>31</v>
      </c>
      <c r="B9" s="487" t="s">
        <v>2544</v>
      </c>
      <c r="C9" s="488"/>
      <c r="D9" s="488"/>
      <c r="E9" s="488"/>
      <c r="F9" s="488"/>
      <c r="G9" s="488"/>
      <c r="H9" s="489"/>
    </row>
    <row r="10" spans="1:8" ht="15" customHeight="1" x14ac:dyDescent="0.2">
      <c r="A10" s="185">
        <v>41</v>
      </c>
      <c r="B10" s="487" t="s">
        <v>1216</v>
      </c>
      <c r="C10" s="488"/>
      <c r="D10" s="488"/>
      <c r="E10" s="488"/>
      <c r="F10" s="488"/>
      <c r="G10" s="488"/>
      <c r="H10" s="489"/>
    </row>
    <row r="11" spans="1:8" ht="15" customHeight="1" x14ac:dyDescent="0.2">
      <c r="A11" s="186">
        <v>42</v>
      </c>
      <c r="B11" s="502" t="s">
        <v>1217</v>
      </c>
      <c r="C11" s="503"/>
      <c r="D11" s="503"/>
      <c r="E11" s="503"/>
      <c r="F11" s="503"/>
      <c r="G11" s="503"/>
      <c r="H11" s="504"/>
    </row>
    <row r="12" spans="1:8" ht="5.0999999999999996" customHeight="1" x14ac:dyDescent="0.2">
      <c r="A12" s="187"/>
      <c r="B12" s="188"/>
      <c r="C12" s="189"/>
      <c r="D12" s="189"/>
      <c r="E12" s="189"/>
      <c r="F12" s="189"/>
      <c r="G12" s="189"/>
      <c r="H12" s="189"/>
    </row>
    <row r="13" spans="1:8" s="190" customFormat="1" ht="38.25" customHeight="1" x14ac:dyDescent="0.2">
      <c r="A13" s="500" t="s">
        <v>1134</v>
      </c>
      <c r="B13" s="500"/>
      <c r="C13" s="500"/>
      <c r="D13" s="500"/>
      <c r="E13" s="500"/>
      <c r="F13" s="500"/>
      <c r="G13" s="500"/>
      <c r="H13" s="501"/>
    </row>
    <row r="14" spans="1:8" ht="26.1" customHeight="1" x14ac:dyDescent="0.2">
      <c r="A14" s="191" t="s">
        <v>1394</v>
      </c>
      <c r="B14" s="192" t="s">
        <v>1135</v>
      </c>
      <c r="D14" s="191" t="s">
        <v>1394</v>
      </c>
      <c r="E14" s="192" t="s">
        <v>1135</v>
      </c>
      <c r="G14" s="191" t="s">
        <v>1394</v>
      </c>
      <c r="H14" s="192" t="s">
        <v>1135</v>
      </c>
    </row>
    <row r="15" spans="1:8" ht="14.1" customHeight="1" x14ac:dyDescent="0.2">
      <c r="A15" s="193">
        <v>1</v>
      </c>
      <c r="B15" s="194" t="s">
        <v>1136</v>
      </c>
      <c r="D15" s="193">
        <v>185</v>
      </c>
      <c r="E15" s="194" t="s">
        <v>1137</v>
      </c>
      <c r="G15" s="193">
        <v>88</v>
      </c>
      <c r="H15" s="194" t="s">
        <v>1138</v>
      </c>
    </row>
    <row r="16" spans="1:8" ht="14.1" customHeight="1" x14ac:dyDescent="0.2">
      <c r="A16" s="195">
        <v>2</v>
      </c>
      <c r="B16" s="196" t="s">
        <v>1139</v>
      </c>
      <c r="D16" s="195">
        <v>186</v>
      </c>
      <c r="E16" s="196" t="s">
        <v>1140</v>
      </c>
      <c r="G16" s="195">
        <v>298</v>
      </c>
      <c r="H16" s="196" t="s">
        <v>1141</v>
      </c>
    </row>
    <row r="17" spans="1:8" ht="14.1" customHeight="1" x14ac:dyDescent="0.2">
      <c r="A17" s="195">
        <v>3</v>
      </c>
      <c r="B17" s="196" t="s">
        <v>1142</v>
      </c>
      <c r="D17" s="195">
        <v>187</v>
      </c>
      <c r="E17" s="196" t="s">
        <v>3497</v>
      </c>
      <c r="G17" s="195">
        <v>358</v>
      </c>
      <c r="H17" s="196" t="s">
        <v>3498</v>
      </c>
    </row>
    <row r="18" spans="1:8" ht="14.1" customHeight="1" x14ac:dyDescent="0.2">
      <c r="A18" s="195">
        <v>4</v>
      </c>
      <c r="B18" s="196" t="s">
        <v>3499</v>
      </c>
      <c r="D18" s="195">
        <v>189</v>
      </c>
      <c r="E18" s="196" t="s">
        <v>3500</v>
      </c>
      <c r="G18" s="195">
        <v>359</v>
      </c>
      <c r="H18" s="196" t="s">
        <v>3501</v>
      </c>
    </row>
    <row r="19" spans="1:8" ht="14.1" customHeight="1" x14ac:dyDescent="0.2">
      <c r="A19" s="195">
        <v>5</v>
      </c>
      <c r="B19" s="196" t="s">
        <v>3502</v>
      </c>
      <c r="D19" s="195">
        <v>190</v>
      </c>
      <c r="E19" s="196" t="s">
        <v>3503</v>
      </c>
      <c r="G19" s="195">
        <v>360</v>
      </c>
      <c r="H19" s="196" t="s">
        <v>3504</v>
      </c>
    </row>
    <row r="20" spans="1:8" ht="14.1" customHeight="1" x14ac:dyDescent="0.2">
      <c r="A20" s="195">
        <v>6</v>
      </c>
      <c r="B20" s="196" t="s">
        <v>812</v>
      </c>
      <c r="D20" s="195">
        <v>192</v>
      </c>
      <c r="E20" s="196" t="s">
        <v>813</v>
      </c>
      <c r="G20" s="195">
        <v>361</v>
      </c>
      <c r="H20" s="196" t="s">
        <v>814</v>
      </c>
    </row>
    <row r="21" spans="1:8" ht="14.1" customHeight="1" x14ac:dyDescent="0.2">
      <c r="A21" s="195">
        <v>7</v>
      </c>
      <c r="B21" s="196" t="s">
        <v>815</v>
      </c>
      <c r="D21" s="195">
        <v>193</v>
      </c>
      <c r="E21" s="196" t="s">
        <v>816</v>
      </c>
      <c r="G21" s="195">
        <v>362</v>
      </c>
      <c r="H21" s="196" t="s">
        <v>817</v>
      </c>
    </row>
    <row r="22" spans="1:8" ht="14.1" customHeight="1" x14ac:dyDescent="0.2">
      <c r="A22" s="195">
        <v>8</v>
      </c>
      <c r="B22" s="196" t="s">
        <v>818</v>
      </c>
      <c r="D22" s="195">
        <v>194</v>
      </c>
      <c r="E22" s="196" t="s">
        <v>819</v>
      </c>
      <c r="G22" s="195">
        <v>363</v>
      </c>
      <c r="H22" s="196" t="s">
        <v>820</v>
      </c>
    </row>
    <row r="23" spans="1:8" ht="14.1" customHeight="1" x14ac:dyDescent="0.2">
      <c r="A23" s="195">
        <v>9</v>
      </c>
      <c r="B23" s="196" t="s">
        <v>821</v>
      </c>
      <c r="D23" s="195">
        <v>195</v>
      </c>
      <c r="E23" s="196" t="s">
        <v>822</v>
      </c>
      <c r="G23" s="195">
        <v>364</v>
      </c>
      <c r="H23" s="196" t="s">
        <v>3479</v>
      </c>
    </row>
    <row r="24" spans="1:8" ht="14.1" customHeight="1" x14ac:dyDescent="0.2">
      <c r="A24" s="195">
        <v>10</v>
      </c>
      <c r="B24" s="196" t="s">
        <v>3480</v>
      </c>
      <c r="D24" s="195">
        <v>196</v>
      </c>
      <c r="E24" s="196" t="s">
        <v>3481</v>
      </c>
      <c r="G24" s="195">
        <v>536</v>
      </c>
      <c r="H24" s="196" t="s">
        <v>3482</v>
      </c>
    </row>
    <row r="25" spans="1:8" ht="14.1" customHeight="1" x14ac:dyDescent="0.2">
      <c r="A25" s="195">
        <v>11</v>
      </c>
      <c r="B25" s="196" t="s">
        <v>3483</v>
      </c>
      <c r="D25" s="195">
        <v>622</v>
      </c>
      <c r="E25" s="196" t="s">
        <v>3484</v>
      </c>
      <c r="G25" s="195">
        <v>365</v>
      </c>
      <c r="H25" s="196" t="s">
        <v>3485</v>
      </c>
    </row>
    <row r="26" spans="1:8" ht="14.1" customHeight="1" x14ac:dyDescent="0.2">
      <c r="A26" s="195">
        <v>550</v>
      </c>
      <c r="B26" s="196" t="s">
        <v>3486</v>
      </c>
      <c r="D26" s="195">
        <v>197</v>
      </c>
      <c r="E26" s="196" t="s">
        <v>3487</v>
      </c>
      <c r="G26" s="195">
        <v>366</v>
      </c>
      <c r="H26" s="196" t="s">
        <v>3488</v>
      </c>
    </row>
    <row r="27" spans="1:8" ht="14.1" customHeight="1" x14ac:dyDescent="0.2">
      <c r="A27" s="195">
        <v>12</v>
      </c>
      <c r="B27" s="196" t="s">
        <v>3489</v>
      </c>
      <c r="D27" s="195">
        <v>198</v>
      </c>
      <c r="E27" s="196" t="s">
        <v>3490</v>
      </c>
      <c r="G27" s="195">
        <v>368</v>
      </c>
      <c r="H27" s="196" t="s">
        <v>3491</v>
      </c>
    </row>
    <row r="28" spans="1:8" ht="14.1" customHeight="1" x14ac:dyDescent="0.2">
      <c r="A28" s="195">
        <v>13</v>
      </c>
      <c r="B28" s="196" t="s">
        <v>3492</v>
      </c>
      <c r="D28" s="195">
        <v>199</v>
      </c>
      <c r="E28" s="196" t="s">
        <v>3493</v>
      </c>
      <c r="G28" s="195">
        <v>369</v>
      </c>
      <c r="H28" s="196" t="s">
        <v>3494</v>
      </c>
    </row>
    <row r="29" spans="1:8" ht="14.1" customHeight="1" x14ac:dyDescent="0.2">
      <c r="A29" s="195">
        <v>15</v>
      </c>
      <c r="B29" s="196" t="s">
        <v>3495</v>
      </c>
      <c r="D29" s="195">
        <v>200</v>
      </c>
      <c r="E29" s="196" t="s">
        <v>3496</v>
      </c>
      <c r="G29" s="195">
        <v>371</v>
      </c>
      <c r="H29" s="196" t="s">
        <v>3564</v>
      </c>
    </row>
    <row r="30" spans="1:8" ht="14.1" customHeight="1" x14ac:dyDescent="0.2">
      <c r="A30" s="195">
        <v>16</v>
      </c>
      <c r="B30" s="196" t="s">
        <v>3565</v>
      </c>
      <c r="D30" s="195">
        <v>201</v>
      </c>
      <c r="E30" s="196" t="s">
        <v>3324</v>
      </c>
      <c r="G30" s="195">
        <v>372</v>
      </c>
      <c r="H30" s="196" t="s">
        <v>3325</v>
      </c>
    </row>
    <row r="31" spans="1:8" ht="14.1" customHeight="1" x14ac:dyDescent="0.2">
      <c r="A31" s="195">
        <v>17</v>
      </c>
      <c r="B31" s="196" t="s">
        <v>3326</v>
      </c>
      <c r="D31" s="195">
        <v>202</v>
      </c>
      <c r="E31" s="196" t="s">
        <v>3327</v>
      </c>
      <c r="G31" s="195">
        <v>556</v>
      </c>
      <c r="H31" s="196" t="s">
        <v>3328</v>
      </c>
    </row>
    <row r="32" spans="1:8" ht="14.1" customHeight="1" x14ac:dyDescent="0.2">
      <c r="A32" s="195">
        <v>18</v>
      </c>
      <c r="B32" s="196" t="s">
        <v>3329</v>
      </c>
      <c r="D32" s="195">
        <v>203</v>
      </c>
      <c r="E32" s="196" t="s">
        <v>3330</v>
      </c>
      <c r="G32" s="195">
        <v>373</v>
      </c>
      <c r="H32" s="196" t="s">
        <v>3331</v>
      </c>
    </row>
    <row r="33" spans="1:8" ht="14.1" customHeight="1" x14ac:dyDescent="0.2">
      <c r="A33" s="195">
        <v>19</v>
      </c>
      <c r="B33" s="196" t="s">
        <v>3332</v>
      </c>
      <c r="D33" s="195">
        <v>204</v>
      </c>
      <c r="E33" s="196" t="s">
        <v>3333</v>
      </c>
      <c r="G33" s="195">
        <v>582</v>
      </c>
      <c r="H33" s="196" t="s">
        <v>3334</v>
      </c>
    </row>
    <row r="34" spans="1:8" ht="14.1" customHeight="1" x14ac:dyDescent="0.2">
      <c r="A34" s="195">
        <v>20</v>
      </c>
      <c r="B34" s="196" t="s">
        <v>3335</v>
      </c>
      <c r="D34" s="195">
        <v>538</v>
      </c>
      <c r="E34" s="196" t="s">
        <v>3336</v>
      </c>
      <c r="G34" s="195">
        <v>374</v>
      </c>
      <c r="H34" s="196" t="s">
        <v>3337</v>
      </c>
    </row>
    <row r="35" spans="1:8" ht="14.1" customHeight="1" x14ac:dyDescent="0.2">
      <c r="A35" s="195">
        <v>621</v>
      </c>
      <c r="B35" s="196" t="s">
        <v>3338</v>
      </c>
      <c r="D35" s="195">
        <v>205</v>
      </c>
      <c r="E35" s="196" t="s">
        <v>3339</v>
      </c>
      <c r="G35" s="195">
        <v>375</v>
      </c>
      <c r="H35" s="196" t="s">
        <v>3340</v>
      </c>
    </row>
    <row r="36" spans="1:8" ht="14.1" customHeight="1" x14ac:dyDescent="0.2">
      <c r="A36" s="195">
        <v>21</v>
      </c>
      <c r="B36" s="196" t="s">
        <v>3341</v>
      </c>
      <c r="D36" s="195">
        <v>206</v>
      </c>
      <c r="E36" s="196" t="s">
        <v>3342</v>
      </c>
      <c r="G36" s="195">
        <v>376</v>
      </c>
      <c r="H36" s="196" t="s">
        <v>721</v>
      </c>
    </row>
    <row r="37" spans="1:8" ht="14.1" customHeight="1" x14ac:dyDescent="0.2">
      <c r="A37" s="195">
        <v>22</v>
      </c>
      <c r="B37" s="196" t="s">
        <v>722</v>
      </c>
      <c r="D37" s="195">
        <v>208</v>
      </c>
      <c r="E37" s="196" t="s">
        <v>723</v>
      </c>
      <c r="G37" s="195">
        <v>591</v>
      </c>
      <c r="H37" s="196" t="s">
        <v>724</v>
      </c>
    </row>
    <row r="38" spans="1:8" ht="14.1" customHeight="1" x14ac:dyDescent="0.2">
      <c r="A38" s="195">
        <v>310</v>
      </c>
      <c r="B38" s="196" t="s">
        <v>725</v>
      </c>
      <c r="D38" s="195">
        <v>209</v>
      </c>
      <c r="E38" s="196" t="s">
        <v>726</v>
      </c>
      <c r="G38" s="195">
        <v>377</v>
      </c>
      <c r="H38" s="196" t="s">
        <v>727</v>
      </c>
    </row>
    <row r="39" spans="1:8" ht="14.1" customHeight="1" x14ac:dyDescent="0.2">
      <c r="A39" s="195">
        <v>547</v>
      </c>
      <c r="B39" s="196" t="s">
        <v>728</v>
      </c>
      <c r="D39" s="195">
        <v>211</v>
      </c>
      <c r="E39" s="196" t="s">
        <v>729</v>
      </c>
      <c r="G39" s="195">
        <v>378</v>
      </c>
      <c r="H39" s="196" t="s">
        <v>730</v>
      </c>
    </row>
    <row r="40" spans="1:8" ht="14.1" customHeight="1" x14ac:dyDescent="0.2">
      <c r="A40" s="195">
        <v>23</v>
      </c>
      <c r="B40" s="196" t="s">
        <v>731</v>
      </c>
      <c r="D40" s="195">
        <v>212</v>
      </c>
      <c r="E40" s="196" t="s">
        <v>732</v>
      </c>
      <c r="G40" s="195">
        <v>379</v>
      </c>
      <c r="H40" s="196" t="s">
        <v>733</v>
      </c>
    </row>
    <row r="41" spans="1:8" ht="14.1" customHeight="1" x14ac:dyDescent="0.2">
      <c r="A41" s="195">
        <v>24</v>
      </c>
      <c r="B41" s="196" t="s">
        <v>734</v>
      </c>
      <c r="D41" s="195">
        <v>533</v>
      </c>
      <c r="E41" s="196" t="s">
        <v>735</v>
      </c>
      <c r="G41" s="195">
        <v>380</v>
      </c>
      <c r="H41" s="196" t="s">
        <v>736</v>
      </c>
    </row>
    <row r="42" spans="1:8" ht="14.1" customHeight="1" x14ac:dyDescent="0.2">
      <c r="A42" s="195">
        <v>25</v>
      </c>
      <c r="B42" s="196" t="s">
        <v>737</v>
      </c>
      <c r="D42" s="195">
        <v>545</v>
      </c>
      <c r="E42" s="196" t="s">
        <v>738</v>
      </c>
      <c r="G42" s="195">
        <v>381</v>
      </c>
      <c r="H42" s="196" t="s">
        <v>739</v>
      </c>
    </row>
    <row r="43" spans="1:8" ht="14.1" customHeight="1" x14ac:dyDescent="0.2">
      <c r="A43" s="195">
        <v>26</v>
      </c>
      <c r="B43" s="196" t="s">
        <v>92</v>
      </c>
      <c r="D43" s="195">
        <v>213</v>
      </c>
      <c r="E43" s="196" t="s">
        <v>93</v>
      </c>
      <c r="G43" s="195">
        <v>382</v>
      </c>
      <c r="H43" s="196" t="s">
        <v>94</v>
      </c>
    </row>
    <row r="44" spans="1:8" ht="14.1" customHeight="1" x14ac:dyDescent="0.2">
      <c r="A44" s="195">
        <v>27</v>
      </c>
      <c r="B44" s="196" t="s">
        <v>95</v>
      </c>
      <c r="D44" s="195">
        <v>214</v>
      </c>
      <c r="E44" s="196" t="s">
        <v>96</v>
      </c>
      <c r="G44" s="195">
        <v>383</v>
      </c>
      <c r="H44" s="196" t="s">
        <v>97</v>
      </c>
    </row>
    <row r="45" spans="1:8" ht="14.1" customHeight="1" x14ac:dyDescent="0.2">
      <c r="A45" s="195">
        <v>29</v>
      </c>
      <c r="B45" s="196" t="s">
        <v>98</v>
      </c>
      <c r="D45" s="195">
        <v>215</v>
      </c>
      <c r="E45" s="196" t="s">
        <v>1056</v>
      </c>
      <c r="G45" s="195">
        <v>385</v>
      </c>
      <c r="H45" s="196" t="s">
        <v>1057</v>
      </c>
    </row>
    <row r="46" spans="1:8" ht="14.1" customHeight="1" x14ac:dyDescent="0.2">
      <c r="A46" s="195">
        <v>30</v>
      </c>
      <c r="B46" s="196" t="s">
        <v>1058</v>
      </c>
      <c r="D46" s="195">
        <v>216</v>
      </c>
      <c r="E46" s="196" t="s">
        <v>1059</v>
      </c>
      <c r="G46" s="195">
        <v>386</v>
      </c>
      <c r="H46" s="196" t="s">
        <v>1060</v>
      </c>
    </row>
    <row r="47" spans="1:8" ht="14.1" customHeight="1" x14ac:dyDescent="0.2">
      <c r="A47" s="195">
        <v>32</v>
      </c>
      <c r="B47" s="196" t="s">
        <v>2472</v>
      </c>
      <c r="D47" s="195">
        <v>217</v>
      </c>
      <c r="E47" s="196" t="s">
        <v>2473</v>
      </c>
      <c r="G47" s="195">
        <v>387</v>
      </c>
      <c r="H47" s="196" t="s">
        <v>2474</v>
      </c>
    </row>
    <row r="48" spans="1:8" ht="14.1" customHeight="1" x14ac:dyDescent="0.2">
      <c r="A48" s="195">
        <v>33</v>
      </c>
      <c r="B48" s="196" t="s">
        <v>2475</v>
      </c>
      <c r="D48" s="195">
        <v>572</v>
      </c>
      <c r="E48" s="196" t="s">
        <v>2476</v>
      </c>
      <c r="G48" s="195">
        <v>562</v>
      </c>
      <c r="H48" s="196" t="s">
        <v>2477</v>
      </c>
    </row>
    <row r="49" spans="1:8" ht="14.1" customHeight="1" x14ac:dyDescent="0.2">
      <c r="A49" s="195">
        <v>34</v>
      </c>
      <c r="B49" s="196" t="s">
        <v>2478</v>
      </c>
      <c r="D49" s="195">
        <v>219</v>
      </c>
      <c r="E49" s="196" t="s">
        <v>2479</v>
      </c>
      <c r="G49" s="195">
        <v>388</v>
      </c>
      <c r="H49" s="196" t="s">
        <v>2480</v>
      </c>
    </row>
    <row r="50" spans="1:8" ht="14.1" customHeight="1" x14ac:dyDescent="0.2">
      <c r="A50" s="195">
        <v>77</v>
      </c>
      <c r="B50" s="196" t="s">
        <v>2481</v>
      </c>
      <c r="D50" s="195">
        <v>553</v>
      </c>
      <c r="E50" s="196" t="s">
        <v>1048</v>
      </c>
      <c r="G50" s="195">
        <v>570</v>
      </c>
      <c r="H50" s="196" t="s">
        <v>1049</v>
      </c>
    </row>
    <row r="51" spans="1:8" ht="14.1" customHeight="1" x14ac:dyDescent="0.2">
      <c r="A51" s="195">
        <v>35</v>
      </c>
      <c r="B51" s="196" t="s">
        <v>1050</v>
      </c>
      <c r="D51" s="195">
        <v>220</v>
      </c>
      <c r="E51" s="196" t="s">
        <v>1051</v>
      </c>
      <c r="G51" s="195">
        <v>389</v>
      </c>
      <c r="H51" s="196" t="s">
        <v>1052</v>
      </c>
    </row>
    <row r="52" spans="1:8" ht="14.1" customHeight="1" x14ac:dyDescent="0.2">
      <c r="A52" s="195">
        <v>36</v>
      </c>
      <c r="B52" s="196" t="s">
        <v>1053</v>
      </c>
      <c r="D52" s="195">
        <v>221</v>
      </c>
      <c r="E52" s="196" t="s">
        <v>2570</v>
      </c>
      <c r="G52" s="195">
        <v>390</v>
      </c>
      <c r="H52" s="196" t="s">
        <v>2571</v>
      </c>
    </row>
    <row r="53" spans="1:8" ht="14.1" customHeight="1" x14ac:dyDescent="0.2">
      <c r="A53" s="195">
        <v>151</v>
      </c>
      <c r="B53" s="196" t="s">
        <v>2572</v>
      </c>
      <c r="D53" s="195">
        <v>222</v>
      </c>
      <c r="E53" s="196" t="s">
        <v>2573</v>
      </c>
      <c r="G53" s="195">
        <v>391</v>
      </c>
      <c r="H53" s="196" t="s">
        <v>2574</v>
      </c>
    </row>
    <row r="54" spans="1:8" ht="14.1" customHeight="1" x14ac:dyDescent="0.2">
      <c r="A54" s="195">
        <v>37</v>
      </c>
      <c r="B54" s="196" t="s">
        <v>2575</v>
      </c>
      <c r="D54" s="195">
        <v>223</v>
      </c>
      <c r="E54" s="196" t="s">
        <v>2576</v>
      </c>
      <c r="G54" s="195">
        <v>393</v>
      </c>
      <c r="H54" s="196" t="s">
        <v>1004</v>
      </c>
    </row>
    <row r="55" spans="1:8" ht="14.1" customHeight="1" x14ac:dyDescent="0.2">
      <c r="A55" s="195">
        <v>38</v>
      </c>
      <c r="B55" s="196" t="s">
        <v>1005</v>
      </c>
      <c r="D55" s="195">
        <v>225</v>
      </c>
      <c r="E55" s="196" t="s">
        <v>1006</v>
      </c>
      <c r="G55" s="195">
        <v>394</v>
      </c>
      <c r="H55" s="196" t="s">
        <v>1007</v>
      </c>
    </row>
    <row r="56" spans="1:8" ht="14.1" customHeight="1" x14ac:dyDescent="0.2">
      <c r="A56" s="195">
        <v>39</v>
      </c>
      <c r="B56" s="196" t="s">
        <v>1008</v>
      </c>
      <c r="D56" s="195">
        <v>226</v>
      </c>
      <c r="E56" s="196" t="s">
        <v>1009</v>
      </c>
      <c r="G56" s="195">
        <v>395</v>
      </c>
      <c r="H56" s="196" t="s">
        <v>1010</v>
      </c>
    </row>
    <row r="57" spans="1:8" ht="14.1" customHeight="1" x14ac:dyDescent="0.2">
      <c r="A57" s="195">
        <v>40</v>
      </c>
      <c r="B57" s="196" t="s">
        <v>1011</v>
      </c>
      <c r="D57" s="195">
        <v>586</v>
      </c>
      <c r="E57" s="196" t="s">
        <v>1012</v>
      </c>
      <c r="G57" s="195">
        <v>396</v>
      </c>
      <c r="H57" s="196" t="s">
        <v>3544</v>
      </c>
    </row>
    <row r="58" spans="1:8" ht="14.1" customHeight="1" x14ac:dyDescent="0.2">
      <c r="A58" s="195">
        <v>41</v>
      </c>
      <c r="B58" s="196" t="s">
        <v>3545</v>
      </c>
      <c r="D58" s="195">
        <v>227</v>
      </c>
      <c r="E58" s="196" t="s">
        <v>3546</v>
      </c>
      <c r="G58" s="195">
        <v>397</v>
      </c>
      <c r="H58" s="196" t="s">
        <v>3547</v>
      </c>
    </row>
    <row r="59" spans="1:8" ht="14.1" customHeight="1" x14ac:dyDescent="0.2">
      <c r="A59" s="195">
        <v>42</v>
      </c>
      <c r="B59" s="196" t="s">
        <v>3548</v>
      </c>
      <c r="D59" s="195">
        <v>228</v>
      </c>
      <c r="E59" s="196" t="s">
        <v>3549</v>
      </c>
      <c r="G59" s="195">
        <v>399</v>
      </c>
      <c r="H59" s="196" t="s">
        <v>3550</v>
      </c>
    </row>
    <row r="60" spans="1:8" ht="14.1" customHeight="1" x14ac:dyDescent="0.2">
      <c r="A60" s="195">
        <v>567</v>
      </c>
      <c r="B60" s="196" t="s">
        <v>3551</v>
      </c>
      <c r="D60" s="195">
        <v>229</v>
      </c>
      <c r="E60" s="196" t="s">
        <v>3552</v>
      </c>
      <c r="G60" s="195">
        <v>400</v>
      </c>
      <c r="H60" s="196" t="s">
        <v>3553</v>
      </c>
    </row>
    <row r="61" spans="1:8" ht="14.1" customHeight="1" x14ac:dyDescent="0.2">
      <c r="A61" s="195">
        <v>43</v>
      </c>
      <c r="B61" s="196" t="s">
        <v>3554</v>
      </c>
      <c r="D61" s="195">
        <v>230</v>
      </c>
      <c r="E61" s="196" t="s">
        <v>3555</v>
      </c>
      <c r="G61" s="195">
        <v>402</v>
      </c>
      <c r="H61" s="196" t="s">
        <v>3556</v>
      </c>
    </row>
    <row r="62" spans="1:8" ht="14.1" customHeight="1" x14ac:dyDescent="0.2">
      <c r="A62" s="195">
        <v>44</v>
      </c>
      <c r="B62" s="196" t="s">
        <v>3557</v>
      </c>
      <c r="D62" s="195">
        <v>231</v>
      </c>
      <c r="E62" s="196" t="s">
        <v>3558</v>
      </c>
      <c r="G62" s="195">
        <v>405</v>
      </c>
      <c r="H62" s="196" t="s">
        <v>3559</v>
      </c>
    </row>
    <row r="63" spans="1:8" ht="14.1" customHeight="1" x14ac:dyDescent="0.2">
      <c r="A63" s="195">
        <v>46</v>
      </c>
      <c r="B63" s="196" t="s">
        <v>527</v>
      </c>
      <c r="D63" s="195">
        <v>232</v>
      </c>
      <c r="E63" s="196" t="s">
        <v>528</v>
      </c>
      <c r="G63" s="195">
        <v>406</v>
      </c>
      <c r="H63" s="196" t="s">
        <v>529</v>
      </c>
    </row>
    <row r="64" spans="1:8" ht="14.1" customHeight="1" x14ac:dyDescent="0.2">
      <c r="A64" s="195">
        <v>47</v>
      </c>
      <c r="B64" s="196" t="s">
        <v>530</v>
      </c>
      <c r="D64" s="195">
        <v>234</v>
      </c>
      <c r="E64" s="196" t="s">
        <v>531</v>
      </c>
      <c r="G64" s="195">
        <v>407</v>
      </c>
      <c r="H64" s="196" t="s">
        <v>532</v>
      </c>
    </row>
    <row r="65" spans="1:8" ht="14.1" customHeight="1" x14ac:dyDescent="0.2">
      <c r="A65" s="195">
        <v>48</v>
      </c>
      <c r="B65" s="196" t="s">
        <v>533</v>
      </c>
      <c r="D65" s="195">
        <v>235</v>
      </c>
      <c r="E65" s="196" t="s">
        <v>534</v>
      </c>
      <c r="G65" s="195">
        <v>409</v>
      </c>
      <c r="H65" s="196" t="s">
        <v>535</v>
      </c>
    </row>
    <row r="66" spans="1:8" ht="14.1" customHeight="1" x14ac:dyDescent="0.2">
      <c r="A66" s="195">
        <v>49</v>
      </c>
      <c r="B66" s="196" t="s">
        <v>536</v>
      </c>
      <c r="D66" s="195">
        <v>236</v>
      </c>
      <c r="E66" s="196" t="s">
        <v>537</v>
      </c>
      <c r="G66" s="195">
        <v>410</v>
      </c>
      <c r="H66" s="196" t="s">
        <v>538</v>
      </c>
    </row>
    <row r="67" spans="1:8" ht="14.1" customHeight="1" x14ac:dyDescent="0.2">
      <c r="A67" s="195">
        <v>50</v>
      </c>
      <c r="B67" s="196" t="s">
        <v>539</v>
      </c>
      <c r="D67" s="195">
        <v>237</v>
      </c>
      <c r="E67" s="196" t="s">
        <v>540</v>
      </c>
      <c r="G67" s="195">
        <v>411</v>
      </c>
      <c r="H67" s="196" t="s">
        <v>541</v>
      </c>
    </row>
    <row r="68" spans="1:8" ht="14.1" customHeight="1" x14ac:dyDescent="0.2">
      <c r="A68" s="195">
        <v>51</v>
      </c>
      <c r="B68" s="196" t="s">
        <v>542</v>
      </c>
      <c r="D68" s="195">
        <v>587</v>
      </c>
      <c r="E68" s="196" t="s">
        <v>543</v>
      </c>
      <c r="G68" s="195">
        <v>412</v>
      </c>
      <c r="H68" s="196" t="s">
        <v>544</v>
      </c>
    </row>
    <row r="69" spans="1:8" ht="14.1" customHeight="1" x14ac:dyDescent="0.2">
      <c r="A69" s="195">
        <v>52</v>
      </c>
      <c r="B69" s="196" t="s">
        <v>545</v>
      </c>
      <c r="D69" s="195">
        <v>624</v>
      </c>
      <c r="E69" s="196" t="s">
        <v>546</v>
      </c>
      <c r="G69" s="195">
        <v>413</v>
      </c>
      <c r="H69" s="196" t="s">
        <v>547</v>
      </c>
    </row>
    <row r="70" spans="1:8" ht="14.1" customHeight="1" x14ac:dyDescent="0.2">
      <c r="A70" s="195">
        <v>53</v>
      </c>
      <c r="B70" s="196" t="s">
        <v>548</v>
      </c>
      <c r="D70" s="195">
        <v>239</v>
      </c>
      <c r="E70" s="196" t="s">
        <v>549</v>
      </c>
      <c r="G70" s="195">
        <v>414</v>
      </c>
      <c r="H70" s="196" t="s">
        <v>550</v>
      </c>
    </row>
    <row r="71" spans="1:8" ht="14.1" customHeight="1" x14ac:dyDescent="0.2">
      <c r="A71" s="195">
        <v>54</v>
      </c>
      <c r="B71" s="196" t="s">
        <v>551</v>
      </c>
      <c r="D71" s="195">
        <v>240</v>
      </c>
      <c r="E71" s="196" t="s">
        <v>552</v>
      </c>
      <c r="G71" s="195">
        <v>415</v>
      </c>
      <c r="H71" s="196" t="s">
        <v>1646</v>
      </c>
    </row>
    <row r="72" spans="1:8" ht="14.1" customHeight="1" x14ac:dyDescent="0.2">
      <c r="A72" s="195">
        <v>55</v>
      </c>
      <c r="B72" s="196" t="s">
        <v>1647</v>
      </c>
      <c r="D72" s="195">
        <v>242</v>
      </c>
      <c r="E72" s="196" t="s">
        <v>1648</v>
      </c>
      <c r="G72" s="195">
        <v>416</v>
      </c>
      <c r="H72" s="196" t="s">
        <v>1649</v>
      </c>
    </row>
    <row r="73" spans="1:8" ht="14.1" customHeight="1" x14ac:dyDescent="0.2">
      <c r="A73" s="195">
        <v>56</v>
      </c>
      <c r="B73" s="196" t="s">
        <v>1650</v>
      </c>
      <c r="D73" s="195">
        <v>243</v>
      </c>
      <c r="E73" s="196" t="s">
        <v>1651</v>
      </c>
      <c r="G73" s="195">
        <v>418</v>
      </c>
      <c r="H73" s="196" t="s">
        <v>569</v>
      </c>
    </row>
    <row r="74" spans="1:8" ht="14.1" customHeight="1" x14ac:dyDescent="0.2">
      <c r="A74" s="195">
        <v>57</v>
      </c>
      <c r="B74" s="196" t="s">
        <v>570</v>
      </c>
      <c r="D74" s="195">
        <v>244</v>
      </c>
      <c r="E74" s="196" t="s">
        <v>571</v>
      </c>
      <c r="G74" s="195">
        <v>419</v>
      </c>
      <c r="H74" s="196" t="s">
        <v>572</v>
      </c>
    </row>
    <row r="75" spans="1:8" ht="14.1" customHeight="1" x14ac:dyDescent="0.2">
      <c r="A75" s="195">
        <v>58</v>
      </c>
      <c r="B75" s="196" t="s">
        <v>573</v>
      </c>
      <c r="D75" s="195">
        <v>548</v>
      </c>
      <c r="E75" s="196" t="s">
        <v>574</v>
      </c>
      <c r="G75" s="195">
        <v>606</v>
      </c>
      <c r="H75" s="196" t="s">
        <v>575</v>
      </c>
    </row>
    <row r="76" spans="1:8" ht="14.1" customHeight="1" x14ac:dyDescent="0.2">
      <c r="A76" s="195">
        <v>60</v>
      </c>
      <c r="B76" s="196" t="s">
        <v>576</v>
      </c>
      <c r="D76" s="195">
        <v>245</v>
      </c>
      <c r="E76" s="196" t="s">
        <v>577</v>
      </c>
      <c r="G76" s="195">
        <v>421</v>
      </c>
      <c r="H76" s="196" t="s">
        <v>578</v>
      </c>
    </row>
    <row r="77" spans="1:8" ht="14.1" customHeight="1" x14ac:dyDescent="0.2">
      <c r="A77" s="195">
        <v>61</v>
      </c>
      <c r="B77" s="196" t="s">
        <v>579</v>
      </c>
      <c r="D77" s="195">
        <v>600</v>
      </c>
      <c r="E77" s="196" t="s">
        <v>580</v>
      </c>
      <c r="G77" s="195">
        <v>422</v>
      </c>
      <c r="H77" s="196" t="s">
        <v>581</v>
      </c>
    </row>
    <row r="78" spans="1:8" ht="14.1" customHeight="1" x14ac:dyDescent="0.2">
      <c r="A78" s="195">
        <v>63</v>
      </c>
      <c r="B78" s="196" t="s">
        <v>582</v>
      </c>
      <c r="D78" s="195">
        <v>246</v>
      </c>
      <c r="E78" s="196" t="s">
        <v>583</v>
      </c>
      <c r="G78" s="195">
        <v>551</v>
      </c>
      <c r="H78" s="196" t="s">
        <v>584</v>
      </c>
    </row>
    <row r="79" spans="1:8" ht="14.1" customHeight="1" x14ac:dyDescent="0.2">
      <c r="A79" s="195">
        <v>64</v>
      </c>
      <c r="B79" s="196" t="s">
        <v>585</v>
      </c>
      <c r="D79" s="195">
        <v>247</v>
      </c>
      <c r="E79" s="196" t="s">
        <v>586</v>
      </c>
      <c r="G79" s="195">
        <v>423</v>
      </c>
      <c r="H79" s="196" t="s">
        <v>1222</v>
      </c>
    </row>
    <row r="80" spans="1:8" ht="14.1" customHeight="1" x14ac:dyDescent="0.2">
      <c r="A80" s="195">
        <v>65</v>
      </c>
      <c r="B80" s="196" t="s">
        <v>1223</v>
      </c>
      <c r="D80" s="195">
        <v>248</v>
      </c>
      <c r="E80" s="196" t="s">
        <v>1224</v>
      </c>
      <c r="G80" s="195">
        <v>424</v>
      </c>
      <c r="H80" s="196" t="s">
        <v>1225</v>
      </c>
    </row>
    <row r="81" spans="1:8" ht="14.1" customHeight="1" x14ac:dyDescent="0.2">
      <c r="A81" s="195">
        <v>66</v>
      </c>
      <c r="B81" s="196" t="s">
        <v>1226</v>
      </c>
      <c r="D81" s="195">
        <v>578</v>
      </c>
      <c r="E81" s="196" t="s">
        <v>1227</v>
      </c>
      <c r="G81" s="195">
        <v>425</v>
      </c>
      <c r="H81" s="196" t="s">
        <v>1228</v>
      </c>
    </row>
    <row r="82" spans="1:8" ht="14.1" customHeight="1" x14ac:dyDescent="0.2">
      <c r="A82" s="195">
        <v>67</v>
      </c>
      <c r="B82" s="196" t="s">
        <v>1229</v>
      </c>
      <c r="D82" s="195">
        <v>555</v>
      </c>
      <c r="E82" s="196" t="s">
        <v>1230</v>
      </c>
      <c r="G82" s="195">
        <v>426</v>
      </c>
      <c r="H82" s="196" t="s">
        <v>1231</v>
      </c>
    </row>
    <row r="83" spans="1:8" ht="14.1" customHeight="1" x14ac:dyDescent="0.2">
      <c r="A83" s="195">
        <v>68</v>
      </c>
      <c r="B83" s="196" t="s">
        <v>1232</v>
      </c>
      <c r="D83" s="195">
        <v>249</v>
      </c>
      <c r="E83" s="196" t="s">
        <v>1233</v>
      </c>
      <c r="G83" s="195">
        <v>427</v>
      </c>
      <c r="H83" s="196" t="s">
        <v>1234</v>
      </c>
    </row>
    <row r="84" spans="1:8" ht="14.1" customHeight="1" x14ac:dyDescent="0.2">
      <c r="A84" s="195">
        <v>603</v>
      </c>
      <c r="B84" s="196" t="s">
        <v>1235</v>
      </c>
      <c r="D84" s="195">
        <v>250</v>
      </c>
      <c r="E84" s="196" t="s">
        <v>1236</v>
      </c>
      <c r="G84" s="195">
        <v>592</v>
      </c>
      <c r="H84" s="196" t="s">
        <v>1237</v>
      </c>
    </row>
    <row r="85" spans="1:8" ht="14.1" customHeight="1" x14ac:dyDescent="0.2">
      <c r="A85" s="195">
        <v>69</v>
      </c>
      <c r="B85" s="196" t="s">
        <v>1238</v>
      </c>
      <c r="D85" s="195">
        <v>251</v>
      </c>
      <c r="E85" s="196" t="s">
        <v>1239</v>
      </c>
      <c r="G85" s="195">
        <v>607</v>
      </c>
      <c r="H85" s="196" t="s">
        <v>1240</v>
      </c>
    </row>
    <row r="86" spans="1:8" ht="14.1" customHeight="1" x14ac:dyDescent="0.2">
      <c r="A86" s="195">
        <v>70</v>
      </c>
      <c r="B86" s="196" t="s">
        <v>1241</v>
      </c>
      <c r="D86" s="195">
        <v>252</v>
      </c>
      <c r="E86" s="196" t="s">
        <v>1242</v>
      </c>
      <c r="G86" s="195">
        <v>432</v>
      </c>
      <c r="H86" s="196" t="s">
        <v>1243</v>
      </c>
    </row>
    <row r="87" spans="1:8" ht="14.1" customHeight="1" x14ac:dyDescent="0.2">
      <c r="A87" s="195">
        <v>71</v>
      </c>
      <c r="B87" s="196" t="s">
        <v>1244</v>
      </c>
      <c r="D87" s="195">
        <v>253</v>
      </c>
      <c r="E87" s="196" t="s">
        <v>1245</v>
      </c>
      <c r="G87" s="195">
        <v>436</v>
      </c>
      <c r="H87" s="196" t="s">
        <v>1243</v>
      </c>
    </row>
    <row r="88" spans="1:8" ht="14.1" customHeight="1" x14ac:dyDescent="0.2">
      <c r="A88" s="195">
        <v>72</v>
      </c>
      <c r="B88" s="196" t="s">
        <v>1246</v>
      </c>
      <c r="D88" s="195">
        <v>254</v>
      </c>
      <c r="E88" s="196" t="s">
        <v>1247</v>
      </c>
      <c r="G88" s="195">
        <v>437</v>
      </c>
      <c r="H88" s="196" t="s">
        <v>1248</v>
      </c>
    </row>
    <row r="89" spans="1:8" ht="14.1" customHeight="1" x14ac:dyDescent="0.2">
      <c r="A89" s="195">
        <v>74</v>
      </c>
      <c r="B89" s="196" t="s">
        <v>1249</v>
      </c>
      <c r="D89" s="195">
        <v>256</v>
      </c>
      <c r="E89" s="196" t="s">
        <v>1250</v>
      </c>
      <c r="G89" s="195">
        <v>428</v>
      </c>
      <c r="H89" s="196" t="s">
        <v>1251</v>
      </c>
    </row>
    <row r="90" spans="1:8" ht="14.1" customHeight="1" x14ac:dyDescent="0.2">
      <c r="A90" s="195">
        <v>75</v>
      </c>
      <c r="B90" s="196" t="s">
        <v>1252</v>
      </c>
      <c r="D90" s="195">
        <v>539</v>
      </c>
      <c r="E90" s="196" t="s">
        <v>1253</v>
      </c>
      <c r="G90" s="195">
        <v>438</v>
      </c>
      <c r="H90" s="196" t="s">
        <v>1254</v>
      </c>
    </row>
    <row r="91" spans="1:8" ht="14.1" customHeight="1" x14ac:dyDescent="0.2">
      <c r="A91" s="195">
        <v>78</v>
      </c>
      <c r="B91" s="196" t="s">
        <v>1255</v>
      </c>
      <c r="D91" s="195">
        <v>257</v>
      </c>
      <c r="E91" s="196" t="s">
        <v>1256</v>
      </c>
      <c r="G91" s="195">
        <v>429</v>
      </c>
      <c r="H91" s="196" t="s">
        <v>1257</v>
      </c>
    </row>
    <row r="92" spans="1:8" ht="14.1" customHeight="1" x14ac:dyDescent="0.2">
      <c r="A92" s="195">
        <v>576</v>
      </c>
      <c r="B92" s="196" t="s">
        <v>3005</v>
      </c>
      <c r="D92" s="195">
        <v>258</v>
      </c>
      <c r="E92" s="196" t="s">
        <v>3006</v>
      </c>
      <c r="G92" s="195">
        <v>439</v>
      </c>
      <c r="H92" s="196" t="s">
        <v>3007</v>
      </c>
    </row>
    <row r="93" spans="1:8" ht="14.1" customHeight="1" x14ac:dyDescent="0.2">
      <c r="A93" s="195">
        <v>79</v>
      </c>
      <c r="B93" s="196" t="s">
        <v>3008</v>
      </c>
      <c r="D93" s="195">
        <v>610</v>
      </c>
      <c r="E93" s="196" t="s">
        <v>4273</v>
      </c>
      <c r="G93" s="195">
        <v>440</v>
      </c>
      <c r="H93" s="196" t="s">
        <v>4274</v>
      </c>
    </row>
    <row r="94" spans="1:8" ht="14.1" customHeight="1" x14ac:dyDescent="0.2">
      <c r="A94" s="195">
        <v>80</v>
      </c>
      <c r="B94" s="196" t="s">
        <v>4275</v>
      </c>
      <c r="D94" s="195">
        <v>259</v>
      </c>
      <c r="E94" s="196" t="s">
        <v>4276</v>
      </c>
      <c r="G94" s="195">
        <v>430</v>
      </c>
      <c r="H94" s="196" t="s">
        <v>65</v>
      </c>
    </row>
    <row r="95" spans="1:8" ht="14.1" customHeight="1" x14ac:dyDescent="0.2">
      <c r="A95" s="195">
        <v>81</v>
      </c>
      <c r="B95" s="196" t="s">
        <v>66</v>
      </c>
      <c r="D95" s="195">
        <v>260</v>
      </c>
      <c r="E95" s="196" t="s">
        <v>67</v>
      </c>
      <c r="G95" s="195">
        <v>431</v>
      </c>
      <c r="H95" s="196" t="s">
        <v>68</v>
      </c>
    </row>
    <row r="96" spans="1:8" ht="14.1" customHeight="1" x14ac:dyDescent="0.2">
      <c r="A96" s="195">
        <v>82</v>
      </c>
      <c r="B96" s="196" t="s">
        <v>69</v>
      </c>
      <c r="D96" s="195">
        <v>261</v>
      </c>
      <c r="E96" s="196" t="s">
        <v>70</v>
      </c>
      <c r="G96" s="195">
        <v>441</v>
      </c>
      <c r="H96" s="196" t="s">
        <v>71</v>
      </c>
    </row>
    <row r="97" spans="1:8" ht="14.1" customHeight="1" x14ac:dyDescent="0.2">
      <c r="A97" s="195">
        <v>83</v>
      </c>
      <c r="B97" s="196" t="s">
        <v>72</v>
      </c>
      <c r="D97" s="195">
        <v>263</v>
      </c>
      <c r="E97" s="196" t="s">
        <v>73</v>
      </c>
      <c r="G97" s="195">
        <v>442</v>
      </c>
      <c r="H97" s="196" t="s">
        <v>74</v>
      </c>
    </row>
    <row r="98" spans="1:8" ht="14.1" customHeight="1" x14ac:dyDescent="0.2">
      <c r="A98" s="195">
        <v>84</v>
      </c>
      <c r="B98" s="196" t="s">
        <v>75</v>
      </c>
      <c r="D98" s="195">
        <v>264</v>
      </c>
      <c r="E98" s="196" t="s">
        <v>76</v>
      </c>
      <c r="G98" s="195">
        <v>433</v>
      </c>
      <c r="H98" s="196" t="s">
        <v>77</v>
      </c>
    </row>
    <row r="99" spans="1:8" ht="14.1" customHeight="1" x14ac:dyDescent="0.2">
      <c r="A99" s="195">
        <v>85</v>
      </c>
      <c r="B99" s="196" t="s">
        <v>996</v>
      </c>
      <c r="D99" s="195">
        <v>265</v>
      </c>
      <c r="E99" s="196" t="s">
        <v>2697</v>
      </c>
      <c r="G99" s="195">
        <v>435</v>
      </c>
      <c r="H99" s="196" t="s">
        <v>2698</v>
      </c>
    </row>
    <row r="100" spans="1:8" ht="14.1" customHeight="1" x14ac:dyDescent="0.2">
      <c r="A100" s="195">
        <v>86</v>
      </c>
      <c r="B100" s="196" t="s">
        <v>2699</v>
      </c>
      <c r="D100" s="195">
        <v>266</v>
      </c>
      <c r="E100" s="196" t="s">
        <v>2700</v>
      </c>
      <c r="G100" s="195">
        <v>564</v>
      </c>
      <c r="H100" s="196" t="s">
        <v>2701</v>
      </c>
    </row>
    <row r="101" spans="1:8" ht="14.1" customHeight="1" x14ac:dyDescent="0.2">
      <c r="A101" s="195">
        <v>89</v>
      </c>
      <c r="B101" s="196" t="s">
        <v>2702</v>
      </c>
      <c r="D101" s="195">
        <v>267</v>
      </c>
      <c r="E101" s="196" t="s">
        <v>2703</v>
      </c>
      <c r="G101" s="195">
        <v>608</v>
      </c>
      <c r="H101" s="196" t="s">
        <v>2704</v>
      </c>
    </row>
    <row r="102" spans="1:8" ht="14.1" customHeight="1" x14ac:dyDescent="0.2">
      <c r="A102" s="195">
        <v>568</v>
      </c>
      <c r="B102" s="196" t="s">
        <v>2705</v>
      </c>
      <c r="D102" s="195">
        <v>268</v>
      </c>
      <c r="E102" s="196" t="s">
        <v>3819</v>
      </c>
      <c r="G102" s="195">
        <v>443</v>
      </c>
      <c r="H102" s="196" t="s">
        <v>3820</v>
      </c>
    </row>
    <row r="103" spans="1:8" ht="14.1" customHeight="1" x14ac:dyDescent="0.2">
      <c r="A103" s="195">
        <v>90</v>
      </c>
      <c r="B103" s="196" t="s">
        <v>3821</v>
      </c>
      <c r="D103" s="195">
        <v>270</v>
      </c>
      <c r="E103" s="196" t="s">
        <v>3822</v>
      </c>
      <c r="G103" s="195">
        <v>444</v>
      </c>
      <c r="H103" s="196" t="s">
        <v>3823</v>
      </c>
    </row>
    <row r="104" spans="1:8" ht="14.1" customHeight="1" x14ac:dyDescent="0.2">
      <c r="A104" s="195">
        <v>91</v>
      </c>
      <c r="B104" s="196" t="s">
        <v>3824</v>
      </c>
      <c r="D104" s="195">
        <v>273</v>
      </c>
      <c r="E104" s="196" t="s">
        <v>3825</v>
      </c>
      <c r="G104" s="195">
        <v>445</v>
      </c>
      <c r="H104" s="196" t="s">
        <v>3826</v>
      </c>
    </row>
    <row r="105" spans="1:8" ht="14.1" customHeight="1" x14ac:dyDescent="0.2">
      <c r="A105" s="195">
        <v>92</v>
      </c>
      <c r="B105" s="196" t="s">
        <v>3827</v>
      </c>
      <c r="D105" s="195">
        <v>274</v>
      </c>
      <c r="E105" s="196" t="s">
        <v>3828</v>
      </c>
      <c r="G105" s="195">
        <v>614</v>
      </c>
      <c r="H105" s="196" t="s">
        <v>3829</v>
      </c>
    </row>
    <row r="106" spans="1:8" ht="14.1" customHeight="1" x14ac:dyDescent="0.2">
      <c r="A106" s="195">
        <v>94</v>
      </c>
      <c r="B106" s="196" t="s">
        <v>3830</v>
      </c>
      <c r="D106" s="195">
        <v>275</v>
      </c>
      <c r="E106" s="196" t="s">
        <v>3831</v>
      </c>
      <c r="G106" s="195">
        <v>447</v>
      </c>
      <c r="H106" s="196" t="s">
        <v>3832</v>
      </c>
    </row>
    <row r="107" spans="1:8" ht="14.1" customHeight="1" x14ac:dyDescent="0.2">
      <c r="A107" s="195">
        <v>95</v>
      </c>
      <c r="B107" s="196" t="s">
        <v>3833</v>
      </c>
      <c r="D107" s="195">
        <v>87</v>
      </c>
      <c r="E107" s="196" t="s">
        <v>3834</v>
      </c>
      <c r="G107" s="195">
        <v>449</v>
      </c>
      <c r="H107" s="196" t="s">
        <v>3835</v>
      </c>
    </row>
    <row r="108" spans="1:8" ht="14.1" customHeight="1" x14ac:dyDescent="0.2">
      <c r="A108" s="195">
        <v>96</v>
      </c>
      <c r="B108" s="196" t="s">
        <v>3836</v>
      </c>
      <c r="D108" s="195">
        <v>276</v>
      </c>
      <c r="E108" s="196" t="s">
        <v>3837</v>
      </c>
      <c r="G108" s="195">
        <v>450</v>
      </c>
      <c r="H108" s="196" t="s">
        <v>3838</v>
      </c>
    </row>
    <row r="109" spans="1:8" ht="14.1" customHeight="1" x14ac:dyDescent="0.2">
      <c r="A109" s="195">
        <v>97</v>
      </c>
      <c r="B109" s="196" t="s">
        <v>3839</v>
      </c>
      <c r="D109" s="195">
        <v>617</v>
      </c>
      <c r="E109" s="196" t="s">
        <v>3840</v>
      </c>
      <c r="G109" s="195">
        <v>628</v>
      </c>
      <c r="H109" s="196" t="s">
        <v>2333</v>
      </c>
    </row>
    <row r="110" spans="1:8" ht="14.1" customHeight="1" x14ac:dyDescent="0.2">
      <c r="A110" s="195">
        <v>549</v>
      </c>
      <c r="B110" s="196" t="s">
        <v>2334</v>
      </c>
      <c r="D110" s="195">
        <v>278</v>
      </c>
      <c r="E110" s="196" t="s">
        <v>2335</v>
      </c>
      <c r="G110" s="195">
        <v>452</v>
      </c>
      <c r="H110" s="196" t="s">
        <v>2336</v>
      </c>
    </row>
    <row r="111" spans="1:8" ht="14.1" customHeight="1" x14ac:dyDescent="0.2">
      <c r="A111" s="195">
        <v>598</v>
      </c>
      <c r="B111" s="196" t="s">
        <v>2337</v>
      </c>
      <c r="D111" s="195">
        <v>279</v>
      </c>
      <c r="E111" s="196" t="s">
        <v>2338</v>
      </c>
      <c r="G111" s="195">
        <v>631</v>
      </c>
      <c r="H111" s="196" t="s">
        <v>2339</v>
      </c>
    </row>
    <row r="112" spans="1:8" ht="14.1" customHeight="1" x14ac:dyDescent="0.2">
      <c r="A112" s="195">
        <v>98</v>
      </c>
      <c r="B112" s="196" t="s">
        <v>2340</v>
      </c>
      <c r="D112" s="195">
        <v>612</v>
      </c>
      <c r="E112" s="196" t="s">
        <v>2341</v>
      </c>
      <c r="G112" s="195">
        <v>453</v>
      </c>
      <c r="H112" s="196" t="s">
        <v>2342</v>
      </c>
    </row>
    <row r="113" spans="1:8" ht="14.1" customHeight="1" x14ac:dyDescent="0.2">
      <c r="A113" s="195">
        <v>99</v>
      </c>
      <c r="B113" s="196" t="s">
        <v>2343</v>
      </c>
      <c r="D113" s="195">
        <v>280</v>
      </c>
      <c r="E113" s="196" t="s">
        <v>2344</v>
      </c>
      <c r="G113" s="195">
        <v>454</v>
      </c>
      <c r="H113" s="196" t="s">
        <v>1977</v>
      </c>
    </row>
    <row r="114" spans="1:8" ht="14.1" customHeight="1" x14ac:dyDescent="0.2">
      <c r="A114" s="195">
        <v>100</v>
      </c>
      <c r="B114" s="196" t="s">
        <v>1978</v>
      </c>
      <c r="D114" s="195">
        <v>281</v>
      </c>
      <c r="E114" s="196" t="s">
        <v>1979</v>
      </c>
      <c r="G114" s="195">
        <v>575</v>
      </c>
      <c r="H114" s="196" t="s">
        <v>1980</v>
      </c>
    </row>
    <row r="115" spans="1:8" ht="14.1" customHeight="1" x14ac:dyDescent="0.2">
      <c r="A115" s="195">
        <v>101</v>
      </c>
      <c r="B115" s="196" t="s">
        <v>1981</v>
      </c>
      <c r="D115" s="195">
        <v>295</v>
      </c>
      <c r="E115" s="196" t="s">
        <v>1982</v>
      </c>
      <c r="G115" s="195">
        <v>456</v>
      </c>
      <c r="H115" s="196" t="s">
        <v>1983</v>
      </c>
    </row>
    <row r="116" spans="1:8" ht="14.1" customHeight="1" x14ac:dyDescent="0.2">
      <c r="A116" s="195">
        <v>585</v>
      </c>
      <c r="B116" s="196" t="s">
        <v>1984</v>
      </c>
      <c r="D116" s="195">
        <v>282</v>
      </c>
      <c r="E116" s="196" t="s">
        <v>1985</v>
      </c>
      <c r="G116" s="195">
        <v>457</v>
      </c>
      <c r="H116" s="196" t="s">
        <v>1986</v>
      </c>
    </row>
    <row r="117" spans="1:8" ht="14.1" customHeight="1" x14ac:dyDescent="0.2">
      <c r="A117" s="195">
        <v>102</v>
      </c>
      <c r="B117" s="196" t="s">
        <v>1987</v>
      </c>
      <c r="D117" s="195">
        <v>283</v>
      </c>
      <c r="E117" s="196" t="s">
        <v>1988</v>
      </c>
      <c r="G117" s="195">
        <v>458</v>
      </c>
      <c r="H117" s="196" t="s">
        <v>1989</v>
      </c>
    </row>
    <row r="118" spans="1:8" ht="14.1" customHeight="1" x14ac:dyDescent="0.2">
      <c r="A118" s="195">
        <v>103</v>
      </c>
      <c r="B118" s="196" t="s">
        <v>1990</v>
      </c>
      <c r="D118" s="195">
        <v>284</v>
      </c>
      <c r="E118" s="196" t="s">
        <v>1991</v>
      </c>
      <c r="G118" s="195">
        <v>557</v>
      </c>
      <c r="H118" s="196" t="s">
        <v>1992</v>
      </c>
    </row>
    <row r="119" spans="1:8" ht="14.1" customHeight="1" x14ac:dyDescent="0.2">
      <c r="A119" s="195">
        <v>104</v>
      </c>
      <c r="B119" s="196" t="s">
        <v>1993</v>
      </c>
      <c r="D119" s="195">
        <v>285</v>
      </c>
      <c r="E119" s="196" t="s">
        <v>1994</v>
      </c>
      <c r="G119" s="195">
        <v>459</v>
      </c>
      <c r="H119" s="196" t="s">
        <v>1995</v>
      </c>
    </row>
    <row r="120" spans="1:8" ht="14.1" customHeight="1" x14ac:dyDescent="0.2">
      <c r="A120" s="195">
        <v>105</v>
      </c>
      <c r="B120" s="196" t="s">
        <v>1996</v>
      </c>
      <c r="D120" s="195">
        <v>287</v>
      </c>
      <c r="E120" s="196" t="s">
        <v>1997</v>
      </c>
      <c r="G120" s="195">
        <v>626</v>
      </c>
      <c r="H120" s="196" t="s">
        <v>116</v>
      </c>
    </row>
    <row r="121" spans="1:8" ht="14.1" customHeight="1" x14ac:dyDescent="0.2">
      <c r="A121" s="195">
        <v>106</v>
      </c>
      <c r="B121" s="196" t="s">
        <v>3022</v>
      </c>
      <c r="D121" s="195">
        <v>288</v>
      </c>
      <c r="E121" s="196" t="s">
        <v>3023</v>
      </c>
      <c r="G121" s="195">
        <v>460</v>
      </c>
      <c r="H121" s="196" t="s">
        <v>3024</v>
      </c>
    </row>
    <row r="122" spans="1:8" ht="14.1" customHeight="1" x14ac:dyDescent="0.2">
      <c r="A122" s="195">
        <v>107</v>
      </c>
      <c r="B122" s="196" t="s">
        <v>3025</v>
      </c>
      <c r="D122" s="195">
        <v>554</v>
      </c>
      <c r="E122" s="196" t="s">
        <v>3026</v>
      </c>
      <c r="G122" s="195">
        <v>461</v>
      </c>
      <c r="H122" s="196" t="s">
        <v>3027</v>
      </c>
    </row>
    <row r="123" spans="1:8" ht="14.1" customHeight="1" x14ac:dyDescent="0.2">
      <c r="A123" s="195">
        <v>108</v>
      </c>
      <c r="B123" s="196" t="s">
        <v>3028</v>
      </c>
      <c r="D123" s="195">
        <v>289</v>
      </c>
      <c r="E123" s="196" t="s">
        <v>3029</v>
      </c>
      <c r="G123" s="195">
        <v>462</v>
      </c>
      <c r="H123" s="196" t="s">
        <v>3030</v>
      </c>
    </row>
    <row r="124" spans="1:8" ht="14.1" customHeight="1" x14ac:dyDescent="0.2">
      <c r="A124" s="195">
        <v>110</v>
      </c>
      <c r="B124" s="196" t="s">
        <v>3031</v>
      </c>
      <c r="D124" s="195">
        <v>290</v>
      </c>
      <c r="E124" s="196" t="s">
        <v>3032</v>
      </c>
      <c r="G124" s="195">
        <v>463</v>
      </c>
      <c r="H124" s="196" t="s">
        <v>3033</v>
      </c>
    </row>
    <row r="125" spans="1:8" ht="14.1" customHeight="1" x14ac:dyDescent="0.2">
      <c r="A125" s="195">
        <v>111</v>
      </c>
      <c r="B125" s="196" t="s">
        <v>3034</v>
      </c>
      <c r="D125" s="195">
        <v>537</v>
      </c>
      <c r="E125" s="196" t="s">
        <v>3035</v>
      </c>
      <c r="G125" s="195">
        <v>601</v>
      </c>
      <c r="H125" s="196" t="s">
        <v>3036</v>
      </c>
    </row>
    <row r="126" spans="1:8" ht="14.1" customHeight="1" x14ac:dyDescent="0.2">
      <c r="A126" s="195">
        <v>113</v>
      </c>
      <c r="B126" s="196" t="s">
        <v>3037</v>
      </c>
      <c r="D126" s="195">
        <v>291</v>
      </c>
      <c r="E126" s="196" t="s">
        <v>3035</v>
      </c>
      <c r="G126" s="195">
        <v>464</v>
      </c>
      <c r="H126" s="196" t="s">
        <v>3038</v>
      </c>
    </row>
    <row r="127" spans="1:8" ht="14.1" customHeight="1" x14ac:dyDescent="0.2">
      <c r="A127" s="195">
        <v>114</v>
      </c>
      <c r="B127" s="196" t="s">
        <v>3039</v>
      </c>
      <c r="D127" s="195">
        <v>292</v>
      </c>
      <c r="E127" s="196" t="s">
        <v>1998</v>
      </c>
      <c r="G127" s="195">
        <v>593</v>
      </c>
      <c r="H127" s="196" t="s">
        <v>1999</v>
      </c>
    </row>
    <row r="128" spans="1:8" ht="14.1" customHeight="1" x14ac:dyDescent="0.2">
      <c r="A128" s="195">
        <v>619</v>
      </c>
      <c r="B128" s="196" t="s">
        <v>2000</v>
      </c>
      <c r="D128" s="195">
        <v>561</v>
      </c>
      <c r="E128" s="196" t="s">
        <v>2001</v>
      </c>
      <c r="G128" s="195">
        <v>466</v>
      </c>
      <c r="H128" s="196" t="s">
        <v>2002</v>
      </c>
    </row>
    <row r="129" spans="1:8" ht="14.1" customHeight="1" x14ac:dyDescent="0.2">
      <c r="A129" s="195">
        <v>115</v>
      </c>
      <c r="B129" s="196" t="s">
        <v>2003</v>
      </c>
      <c r="D129" s="195">
        <v>293</v>
      </c>
      <c r="E129" s="196" t="s">
        <v>2004</v>
      </c>
      <c r="G129" s="195">
        <v>467</v>
      </c>
      <c r="H129" s="196" t="s">
        <v>2005</v>
      </c>
    </row>
    <row r="130" spans="1:8" ht="14.1" customHeight="1" x14ac:dyDescent="0.2">
      <c r="A130" s="195">
        <v>116</v>
      </c>
      <c r="B130" s="196" t="s">
        <v>2006</v>
      </c>
      <c r="D130" s="195">
        <v>294</v>
      </c>
      <c r="E130" s="196" t="s">
        <v>1022</v>
      </c>
      <c r="G130" s="195">
        <v>468</v>
      </c>
      <c r="H130" s="196" t="s">
        <v>1023</v>
      </c>
    </row>
    <row r="131" spans="1:8" ht="14.1" customHeight="1" x14ac:dyDescent="0.2">
      <c r="A131" s="195">
        <v>629</v>
      </c>
      <c r="B131" s="196" t="s">
        <v>1024</v>
      </c>
      <c r="D131" s="195">
        <v>296</v>
      </c>
      <c r="E131" s="196" t="s">
        <v>1025</v>
      </c>
      <c r="G131" s="195">
        <v>469</v>
      </c>
      <c r="H131" s="196" t="s">
        <v>1026</v>
      </c>
    </row>
    <row r="132" spans="1:8" ht="14.1" customHeight="1" x14ac:dyDescent="0.2">
      <c r="A132" s="195">
        <v>117</v>
      </c>
      <c r="B132" s="196" t="s">
        <v>1027</v>
      </c>
      <c r="D132" s="195">
        <v>297</v>
      </c>
      <c r="E132" s="196" t="s">
        <v>1028</v>
      </c>
      <c r="G132" s="195">
        <v>471</v>
      </c>
      <c r="H132" s="196" t="s">
        <v>1029</v>
      </c>
    </row>
    <row r="133" spans="1:8" ht="14.1" customHeight="1" x14ac:dyDescent="0.2">
      <c r="A133" s="195">
        <v>571</v>
      </c>
      <c r="B133" s="196" t="s">
        <v>44</v>
      </c>
      <c r="D133" s="195">
        <v>588</v>
      </c>
      <c r="E133" s="196" t="s">
        <v>45</v>
      </c>
      <c r="G133" s="195">
        <v>472</v>
      </c>
      <c r="H133" s="196" t="s">
        <v>46</v>
      </c>
    </row>
    <row r="134" spans="1:8" ht="14.1" customHeight="1" x14ac:dyDescent="0.2">
      <c r="A134" s="195">
        <v>118</v>
      </c>
      <c r="B134" s="196" t="s">
        <v>47</v>
      </c>
      <c r="D134" s="195">
        <v>299</v>
      </c>
      <c r="E134" s="196" t="s">
        <v>48</v>
      </c>
      <c r="G134" s="195">
        <v>473</v>
      </c>
      <c r="H134" s="196" t="s">
        <v>2638</v>
      </c>
    </row>
    <row r="135" spans="1:8" ht="14.1" customHeight="1" x14ac:dyDescent="0.2">
      <c r="A135" s="195">
        <v>119</v>
      </c>
      <c r="B135" s="196" t="s">
        <v>2639</v>
      </c>
      <c r="D135" s="195">
        <v>300</v>
      </c>
      <c r="E135" s="196" t="s">
        <v>2640</v>
      </c>
      <c r="G135" s="195">
        <v>474</v>
      </c>
      <c r="H135" s="196" t="s">
        <v>2641</v>
      </c>
    </row>
    <row r="136" spans="1:8" ht="14.1" customHeight="1" x14ac:dyDescent="0.2">
      <c r="A136" s="195">
        <v>120</v>
      </c>
      <c r="B136" s="196" t="s">
        <v>2642</v>
      </c>
      <c r="D136" s="195">
        <v>301</v>
      </c>
      <c r="E136" s="196" t="s">
        <v>2643</v>
      </c>
      <c r="G136" s="195">
        <v>475</v>
      </c>
      <c r="H136" s="196" t="s">
        <v>2644</v>
      </c>
    </row>
    <row r="137" spans="1:8" ht="14.1" customHeight="1" x14ac:dyDescent="0.2">
      <c r="A137" s="195">
        <v>121</v>
      </c>
      <c r="B137" s="196" t="s">
        <v>2645</v>
      </c>
      <c r="D137" s="195">
        <v>302</v>
      </c>
      <c r="E137" s="196" t="s">
        <v>2646</v>
      </c>
      <c r="G137" s="195">
        <v>541</v>
      </c>
      <c r="H137" s="196" t="s">
        <v>2647</v>
      </c>
    </row>
    <row r="138" spans="1:8" ht="14.1" customHeight="1" x14ac:dyDescent="0.2">
      <c r="A138" s="195">
        <v>122</v>
      </c>
      <c r="B138" s="196" t="s">
        <v>2648</v>
      </c>
      <c r="D138" s="195">
        <v>303</v>
      </c>
      <c r="E138" s="196" t="s">
        <v>2649</v>
      </c>
      <c r="G138" s="195">
        <v>476</v>
      </c>
      <c r="H138" s="196" t="s">
        <v>2650</v>
      </c>
    </row>
    <row r="139" spans="1:8" ht="14.1" customHeight="1" x14ac:dyDescent="0.2">
      <c r="A139" s="195">
        <v>123</v>
      </c>
      <c r="B139" s="196" t="s">
        <v>2651</v>
      </c>
      <c r="D139" s="195">
        <v>304</v>
      </c>
      <c r="E139" s="196" t="s">
        <v>2652</v>
      </c>
      <c r="G139" s="195">
        <v>477</v>
      </c>
      <c r="H139" s="196" t="s">
        <v>2709</v>
      </c>
    </row>
    <row r="140" spans="1:8" ht="14.1" customHeight="1" x14ac:dyDescent="0.2">
      <c r="A140" s="195">
        <v>124</v>
      </c>
      <c r="B140" s="196" t="s">
        <v>133</v>
      </c>
      <c r="D140" s="195">
        <v>306</v>
      </c>
      <c r="E140" s="196" t="s">
        <v>134</v>
      </c>
      <c r="G140" s="195">
        <v>478</v>
      </c>
      <c r="H140" s="196" t="s">
        <v>135</v>
      </c>
    </row>
    <row r="141" spans="1:8" ht="14.1" customHeight="1" x14ac:dyDescent="0.2">
      <c r="A141" s="195">
        <v>618</v>
      </c>
      <c r="B141" s="196" t="s">
        <v>136</v>
      </c>
      <c r="D141" s="195">
        <v>307</v>
      </c>
      <c r="E141" s="196" t="s">
        <v>137</v>
      </c>
      <c r="G141" s="195">
        <v>565</v>
      </c>
      <c r="H141" s="196" t="s">
        <v>138</v>
      </c>
    </row>
    <row r="142" spans="1:8" ht="14.1" customHeight="1" x14ac:dyDescent="0.2">
      <c r="A142" s="195">
        <v>125</v>
      </c>
      <c r="B142" s="196" t="s">
        <v>139</v>
      </c>
      <c r="D142" s="195">
        <v>308</v>
      </c>
      <c r="E142" s="196" t="s">
        <v>140</v>
      </c>
      <c r="G142" s="195">
        <v>558</v>
      </c>
      <c r="H142" s="196" t="s">
        <v>141</v>
      </c>
    </row>
    <row r="143" spans="1:8" ht="14.1" customHeight="1" x14ac:dyDescent="0.2">
      <c r="A143" s="195">
        <v>569</v>
      </c>
      <c r="B143" s="196" t="s">
        <v>2080</v>
      </c>
      <c r="D143" s="195">
        <v>605</v>
      </c>
      <c r="E143" s="196" t="s">
        <v>2081</v>
      </c>
      <c r="G143" s="195">
        <v>480</v>
      </c>
      <c r="H143" s="196" t="s">
        <v>2082</v>
      </c>
    </row>
    <row r="144" spans="1:8" ht="14.1" customHeight="1" x14ac:dyDescent="0.2">
      <c r="A144" s="197">
        <v>127</v>
      </c>
      <c r="B144" s="198" t="s">
        <v>2083</v>
      </c>
      <c r="D144" s="197">
        <v>309</v>
      </c>
      <c r="E144" s="198" t="s">
        <v>2084</v>
      </c>
      <c r="G144" s="197">
        <v>481</v>
      </c>
      <c r="H144" s="198" t="s">
        <v>2085</v>
      </c>
    </row>
    <row r="145" spans="1:8" ht="14.1" customHeight="1" x14ac:dyDescent="0.2">
      <c r="A145" s="197">
        <v>129</v>
      </c>
      <c r="B145" s="198" t="s">
        <v>2086</v>
      </c>
      <c r="D145" s="197">
        <v>542</v>
      </c>
      <c r="E145" s="198" t="s">
        <v>2087</v>
      </c>
      <c r="G145" s="197">
        <v>483</v>
      </c>
      <c r="H145" s="198" t="s">
        <v>2088</v>
      </c>
    </row>
    <row r="146" spans="1:8" ht="14.1" customHeight="1" x14ac:dyDescent="0.2">
      <c r="A146" s="197">
        <v>604</v>
      </c>
      <c r="B146" s="198" t="s">
        <v>2089</v>
      </c>
      <c r="D146" s="197">
        <v>311</v>
      </c>
      <c r="E146" s="198" t="s">
        <v>2090</v>
      </c>
      <c r="G146" s="197">
        <v>484</v>
      </c>
      <c r="H146" s="198" t="s">
        <v>2091</v>
      </c>
    </row>
    <row r="147" spans="1:8" ht="14.1" customHeight="1" x14ac:dyDescent="0.2">
      <c r="A147" s="197">
        <v>130</v>
      </c>
      <c r="B147" s="198" t="s">
        <v>3400</v>
      </c>
      <c r="D147" s="197">
        <v>312</v>
      </c>
      <c r="E147" s="198" t="s">
        <v>3401</v>
      </c>
      <c r="G147" s="197">
        <v>485</v>
      </c>
      <c r="H147" s="198" t="s">
        <v>1411</v>
      </c>
    </row>
    <row r="148" spans="1:8" ht="14.1" customHeight="1" x14ac:dyDescent="0.2">
      <c r="A148" s="197">
        <v>131</v>
      </c>
      <c r="B148" s="198" t="s">
        <v>1412</v>
      </c>
      <c r="D148" s="197">
        <v>313</v>
      </c>
      <c r="E148" s="198" t="s">
        <v>1413</v>
      </c>
      <c r="G148" s="197">
        <v>486</v>
      </c>
      <c r="H148" s="198" t="s">
        <v>1414</v>
      </c>
    </row>
    <row r="149" spans="1:8" ht="14.1" customHeight="1" x14ac:dyDescent="0.2">
      <c r="A149" s="197">
        <v>132</v>
      </c>
      <c r="B149" s="198" t="s">
        <v>2301</v>
      </c>
      <c r="D149" s="197">
        <v>314</v>
      </c>
      <c r="E149" s="198" t="s">
        <v>2302</v>
      </c>
      <c r="G149" s="197">
        <v>487</v>
      </c>
      <c r="H149" s="198" t="s">
        <v>2303</v>
      </c>
    </row>
    <row r="150" spans="1:8" ht="14.1" customHeight="1" x14ac:dyDescent="0.2">
      <c r="A150" s="197">
        <v>134</v>
      </c>
      <c r="B150" s="198" t="s">
        <v>2304</v>
      </c>
      <c r="D150" s="197">
        <v>535</v>
      </c>
      <c r="E150" s="198" t="s">
        <v>2305</v>
      </c>
      <c r="G150" s="197">
        <v>488</v>
      </c>
      <c r="H150" s="198" t="s">
        <v>2306</v>
      </c>
    </row>
    <row r="151" spans="1:8" ht="14.1" customHeight="1" x14ac:dyDescent="0.2">
      <c r="A151" s="197">
        <v>135</v>
      </c>
      <c r="B151" s="198" t="s">
        <v>2307</v>
      </c>
      <c r="D151" s="197">
        <v>315</v>
      </c>
      <c r="E151" s="198" t="s">
        <v>2308</v>
      </c>
      <c r="G151" s="197">
        <v>489</v>
      </c>
      <c r="H151" s="198" t="s">
        <v>2309</v>
      </c>
    </row>
    <row r="152" spans="1:8" ht="14.1" customHeight="1" x14ac:dyDescent="0.2">
      <c r="A152" s="197">
        <v>136</v>
      </c>
      <c r="B152" s="198" t="s">
        <v>2310</v>
      </c>
      <c r="D152" s="197">
        <v>316</v>
      </c>
      <c r="E152" s="198" t="s">
        <v>2311</v>
      </c>
      <c r="G152" s="197">
        <v>490</v>
      </c>
      <c r="H152" s="198" t="s">
        <v>2312</v>
      </c>
    </row>
    <row r="153" spans="1:8" ht="14.1" customHeight="1" x14ac:dyDescent="0.2">
      <c r="A153" s="197">
        <v>137</v>
      </c>
      <c r="B153" s="198" t="s">
        <v>2313</v>
      </c>
      <c r="D153" s="197">
        <v>317</v>
      </c>
      <c r="E153" s="198" t="s">
        <v>2314</v>
      </c>
      <c r="G153" s="197">
        <v>491</v>
      </c>
      <c r="H153" s="198" t="s">
        <v>2315</v>
      </c>
    </row>
    <row r="154" spans="1:8" ht="14.1" customHeight="1" x14ac:dyDescent="0.2">
      <c r="A154" s="197">
        <v>138</v>
      </c>
      <c r="B154" s="198" t="s">
        <v>2316</v>
      </c>
      <c r="D154" s="197">
        <v>318</v>
      </c>
      <c r="E154" s="198" t="s">
        <v>2317</v>
      </c>
      <c r="G154" s="197">
        <v>492</v>
      </c>
      <c r="H154" s="198" t="s">
        <v>2318</v>
      </c>
    </row>
    <row r="155" spans="1:8" ht="14.1" customHeight="1" x14ac:dyDescent="0.2">
      <c r="A155" s="197">
        <v>139</v>
      </c>
      <c r="B155" s="198" t="s">
        <v>2319</v>
      </c>
      <c r="D155" s="197">
        <v>320</v>
      </c>
      <c r="E155" s="198" t="s">
        <v>2320</v>
      </c>
      <c r="G155" s="197">
        <v>493</v>
      </c>
      <c r="H155" s="198" t="s">
        <v>2321</v>
      </c>
    </row>
    <row r="156" spans="1:8" ht="14.1" customHeight="1" x14ac:dyDescent="0.2">
      <c r="A156" s="197">
        <v>140</v>
      </c>
      <c r="B156" s="198" t="s">
        <v>2322</v>
      </c>
      <c r="D156" s="197">
        <v>321</v>
      </c>
      <c r="E156" s="198" t="s">
        <v>2323</v>
      </c>
      <c r="G156" s="197">
        <v>494</v>
      </c>
      <c r="H156" s="198" t="s">
        <v>2324</v>
      </c>
    </row>
    <row r="157" spans="1:8" ht="14.1" customHeight="1" x14ac:dyDescent="0.2">
      <c r="A157" s="197">
        <v>141</v>
      </c>
      <c r="B157" s="198" t="s">
        <v>2325</v>
      </c>
      <c r="D157" s="197">
        <v>323</v>
      </c>
      <c r="E157" s="198" t="s">
        <v>2326</v>
      </c>
      <c r="G157" s="197">
        <v>495</v>
      </c>
      <c r="H157" s="198" t="s">
        <v>2327</v>
      </c>
    </row>
    <row r="158" spans="1:8" ht="14.1" customHeight="1" x14ac:dyDescent="0.2">
      <c r="A158" s="197">
        <v>510</v>
      </c>
      <c r="B158" s="198" t="s">
        <v>2328</v>
      </c>
      <c r="D158" s="197">
        <v>324</v>
      </c>
      <c r="E158" s="198" t="s">
        <v>2329</v>
      </c>
      <c r="G158" s="197">
        <v>497</v>
      </c>
      <c r="H158" s="198" t="s">
        <v>2330</v>
      </c>
    </row>
    <row r="159" spans="1:8" ht="14.1" customHeight="1" x14ac:dyDescent="0.2">
      <c r="A159" s="197">
        <v>144</v>
      </c>
      <c r="B159" s="198" t="s">
        <v>2331</v>
      </c>
      <c r="D159" s="197">
        <v>325</v>
      </c>
      <c r="E159" s="198" t="s">
        <v>2332</v>
      </c>
      <c r="G159" s="197">
        <v>498</v>
      </c>
      <c r="H159" s="198" t="s">
        <v>2158</v>
      </c>
    </row>
    <row r="160" spans="1:8" ht="14.1" customHeight="1" x14ac:dyDescent="0.2">
      <c r="A160" s="197">
        <v>145</v>
      </c>
      <c r="B160" s="198" t="s">
        <v>2159</v>
      </c>
      <c r="D160" s="197">
        <v>326</v>
      </c>
      <c r="E160" s="198" t="s">
        <v>2160</v>
      </c>
      <c r="G160" s="197">
        <v>579</v>
      </c>
      <c r="H160" s="198" t="s">
        <v>1911</v>
      </c>
    </row>
    <row r="161" spans="1:8" ht="14.1" customHeight="1" x14ac:dyDescent="0.2">
      <c r="A161" s="197">
        <v>146</v>
      </c>
      <c r="B161" s="198" t="s">
        <v>1912</v>
      </c>
      <c r="D161" s="197">
        <v>327</v>
      </c>
      <c r="E161" s="198" t="s">
        <v>1913</v>
      </c>
      <c r="G161" s="197">
        <v>499</v>
      </c>
      <c r="H161" s="198" t="s">
        <v>1914</v>
      </c>
    </row>
    <row r="162" spans="1:8" ht="14.1" customHeight="1" x14ac:dyDescent="0.2">
      <c r="A162" s="197">
        <v>148</v>
      </c>
      <c r="B162" s="198" t="s">
        <v>1915</v>
      </c>
      <c r="D162" s="197">
        <v>328</v>
      </c>
      <c r="E162" s="198" t="s">
        <v>1916</v>
      </c>
      <c r="G162" s="197">
        <v>500</v>
      </c>
      <c r="H162" s="198" t="s">
        <v>1917</v>
      </c>
    </row>
    <row r="163" spans="1:8" ht="14.1" customHeight="1" x14ac:dyDescent="0.2">
      <c r="A163" s="197">
        <v>149</v>
      </c>
      <c r="B163" s="198" t="s">
        <v>1918</v>
      </c>
      <c r="D163" s="197">
        <v>329</v>
      </c>
      <c r="E163" s="198" t="s">
        <v>1919</v>
      </c>
      <c r="G163" s="197">
        <v>502</v>
      </c>
      <c r="H163" s="198" t="s">
        <v>1920</v>
      </c>
    </row>
    <row r="164" spans="1:8" ht="14.1" customHeight="1" x14ac:dyDescent="0.2">
      <c r="A164" s="197">
        <v>150</v>
      </c>
      <c r="B164" s="198" t="s">
        <v>1921</v>
      </c>
      <c r="D164" s="197">
        <v>330</v>
      </c>
      <c r="E164" s="198" t="s">
        <v>1922</v>
      </c>
      <c r="G164" s="197">
        <v>584</v>
      </c>
      <c r="H164" s="198" t="s">
        <v>1923</v>
      </c>
    </row>
    <row r="165" spans="1:8" ht="14.1" customHeight="1" x14ac:dyDescent="0.2">
      <c r="A165" s="197">
        <v>152</v>
      </c>
      <c r="B165" s="198" t="s">
        <v>1924</v>
      </c>
      <c r="D165" s="197">
        <v>581</v>
      </c>
      <c r="E165" s="198" t="s">
        <v>1925</v>
      </c>
      <c r="G165" s="197">
        <v>503</v>
      </c>
      <c r="H165" s="198" t="s">
        <v>1926</v>
      </c>
    </row>
    <row r="166" spans="1:8" ht="14.1" customHeight="1" x14ac:dyDescent="0.2">
      <c r="A166" s="197">
        <v>153</v>
      </c>
      <c r="B166" s="198" t="s">
        <v>1927</v>
      </c>
      <c r="D166" s="197">
        <v>331</v>
      </c>
      <c r="E166" s="198" t="s">
        <v>1928</v>
      </c>
      <c r="G166" s="197">
        <v>504</v>
      </c>
      <c r="H166" s="198" t="s">
        <v>1929</v>
      </c>
    </row>
    <row r="167" spans="1:8" ht="14.1" customHeight="1" x14ac:dyDescent="0.2">
      <c r="A167" s="197">
        <v>154</v>
      </c>
      <c r="B167" s="198" t="s">
        <v>1930</v>
      </c>
      <c r="D167" s="197">
        <v>332</v>
      </c>
      <c r="E167" s="198" t="s">
        <v>1931</v>
      </c>
      <c r="G167" s="197">
        <v>505</v>
      </c>
      <c r="H167" s="198" t="s">
        <v>1932</v>
      </c>
    </row>
    <row r="168" spans="1:8" ht="14.1" customHeight="1" x14ac:dyDescent="0.2">
      <c r="A168" s="197">
        <v>155</v>
      </c>
      <c r="B168" s="198" t="s">
        <v>1933</v>
      </c>
      <c r="D168" s="197">
        <v>333</v>
      </c>
      <c r="E168" s="198" t="s">
        <v>1934</v>
      </c>
      <c r="G168" s="197">
        <v>506</v>
      </c>
      <c r="H168" s="198" t="s">
        <v>1935</v>
      </c>
    </row>
    <row r="169" spans="1:8" ht="14.1" customHeight="1" x14ac:dyDescent="0.2">
      <c r="A169" s="197">
        <v>156</v>
      </c>
      <c r="B169" s="198" t="s">
        <v>1936</v>
      </c>
      <c r="D169" s="197">
        <v>334</v>
      </c>
      <c r="E169" s="198" t="s">
        <v>1937</v>
      </c>
      <c r="G169" s="197">
        <v>507</v>
      </c>
      <c r="H169" s="198" t="s">
        <v>1938</v>
      </c>
    </row>
    <row r="170" spans="1:8" ht="14.1" customHeight="1" x14ac:dyDescent="0.2">
      <c r="A170" s="197">
        <v>158</v>
      </c>
      <c r="B170" s="198" t="s">
        <v>1939</v>
      </c>
      <c r="D170" s="197">
        <v>455</v>
      </c>
      <c r="E170" s="198" t="s">
        <v>1940</v>
      </c>
      <c r="G170" s="197">
        <v>508</v>
      </c>
      <c r="H170" s="198" t="s">
        <v>1941</v>
      </c>
    </row>
    <row r="171" spans="1:8" ht="14.1" customHeight="1" x14ac:dyDescent="0.2">
      <c r="A171" s="197">
        <v>159</v>
      </c>
      <c r="B171" s="198" t="s">
        <v>1942</v>
      </c>
      <c r="D171" s="197">
        <v>335</v>
      </c>
      <c r="E171" s="198" t="s">
        <v>1943</v>
      </c>
      <c r="G171" s="197">
        <v>509</v>
      </c>
      <c r="H171" s="198" t="s">
        <v>1944</v>
      </c>
    </row>
    <row r="172" spans="1:8" ht="14.1" customHeight="1" x14ac:dyDescent="0.2">
      <c r="A172" s="197">
        <v>161</v>
      </c>
      <c r="B172" s="198" t="s">
        <v>1945</v>
      </c>
      <c r="D172" s="197">
        <v>337</v>
      </c>
      <c r="E172" s="198" t="s">
        <v>1946</v>
      </c>
      <c r="G172" s="197">
        <v>511</v>
      </c>
      <c r="H172" s="198" t="s">
        <v>1947</v>
      </c>
    </row>
    <row r="173" spans="1:8" ht="14.1" customHeight="1" x14ac:dyDescent="0.2">
      <c r="A173" s="197">
        <v>609</v>
      </c>
      <c r="B173" s="198" t="s">
        <v>1948</v>
      </c>
      <c r="D173" s="197">
        <v>338</v>
      </c>
      <c r="E173" s="198" t="s">
        <v>1949</v>
      </c>
      <c r="G173" s="197">
        <v>512</v>
      </c>
      <c r="H173" s="198" t="s">
        <v>1950</v>
      </c>
    </row>
    <row r="174" spans="1:8" ht="14.1" customHeight="1" x14ac:dyDescent="0.2">
      <c r="A174" s="197">
        <v>163</v>
      </c>
      <c r="B174" s="198" t="s">
        <v>1951</v>
      </c>
      <c r="D174" s="197">
        <v>339</v>
      </c>
      <c r="E174" s="198" t="s">
        <v>1952</v>
      </c>
      <c r="G174" s="197">
        <v>513</v>
      </c>
      <c r="H174" s="198" t="s">
        <v>1953</v>
      </c>
    </row>
    <row r="175" spans="1:8" ht="14.1" customHeight="1" x14ac:dyDescent="0.2">
      <c r="A175" s="197">
        <v>164</v>
      </c>
      <c r="B175" s="198" t="s">
        <v>1954</v>
      </c>
      <c r="D175" s="197">
        <v>340</v>
      </c>
      <c r="E175" s="198" t="s">
        <v>1955</v>
      </c>
      <c r="G175" s="197">
        <v>514</v>
      </c>
      <c r="H175" s="198" t="s">
        <v>1956</v>
      </c>
    </row>
    <row r="176" spans="1:8" ht="14.1" customHeight="1" x14ac:dyDescent="0.2">
      <c r="A176" s="197">
        <v>165</v>
      </c>
      <c r="B176" s="198" t="s">
        <v>1957</v>
      </c>
      <c r="D176" s="197">
        <v>271</v>
      </c>
      <c r="E176" s="198" t="s">
        <v>1613</v>
      </c>
      <c r="G176" s="197">
        <v>516</v>
      </c>
      <c r="H176" s="198" t="s">
        <v>1652</v>
      </c>
    </row>
    <row r="177" spans="1:8" ht="14.1" customHeight="1" x14ac:dyDescent="0.2">
      <c r="A177" s="197">
        <v>599</v>
      </c>
      <c r="B177" s="198" t="s">
        <v>1653</v>
      </c>
      <c r="D177" s="197">
        <v>616</v>
      </c>
      <c r="E177" s="198" t="s">
        <v>1654</v>
      </c>
      <c r="G177" s="197">
        <v>625</v>
      </c>
      <c r="H177" s="198" t="s">
        <v>1655</v>
      </c>
    </row>
    <row r="178" spans="1:8" ht="14.1" customHeight="1" x14ac:dyDescent="0.2">
      <c r="A178" s="197">
        <v>166</v>
      </c>
      <c r="B178" s="198" t="s">
        <v>1656</v>
      </c>
      <c r="D178" s="197">
        <v>341</v>
      </c>
      <c r="E178" s="198" t="s">
        <v>1657</v>
      </c>
      <c r="G178" s="197">
        <v>517</v>
      </c>
      <c r="H178" s="198" t="s">
        <v>1658</v>
      </c>
    </row>
    <row r="179" spans="1:8" ht="14.1" customHeight="1" x14ac:dyDescent="0.2">
      <c r="A179" s="197">
        <v>167</v>
      </c>
      <c r="B179" s="198" t="s">
        <v>1659</v>
      </c>
      <c r="D179" s="197">
        <v>342</v>
      </c>
      <c r="E179" s="198" t="s">
        <v>1660</v>
      </c>
      <c r="G179" s="197">
        <v>518</v>
      </c>
      <c r="H179" s="198" t="s">
        <v>1661</v>
      </c>
    </row>
    <row r="180" spans="1:8" ht="14.1" customHeight="1" x14ac:dyDescent="0.2">
      <c r="A180" s="197">
        <v>168</v>
      </c>
      <c r="B180" s="198" t="s">
        <v>1662</v>
      </c>
      <c r="D180" s="197">
        <v>343</v>
      </c>
      <c r="E180" s="198" t="s">
        <v>1663</v>
      </c>
      <c r="G180" s="197">
        <v>519</v>
      </c>
      <c r="H180" s="198" t="s">
        <v>1664</v>
      </c>
    </row>
    <row r="181" spans="1:8" ht="14.1" customHeight="1" x14ac:dyDescent="0.2">
      <c r="A181" s="197">
        <v>169</v>
      </c>
      <c r="B181" s="198" t="s">
        <v>1665</v>
      </c>
      <c r="D181" s="197">
        <v>544</v>
      </c>
      <c r="E181" s="198" t="s">
        <v>1666</v>
      </c>
      <c r="G181" s="197">
        <v>520</v>
      </c>
      <c r="H181" s="198" t="s">
        <v>1667</v>
      </c>
    </row>
    <row r="182" spans="1:8" ht="14.1" customHeight="1" x14ac:dyDescent="0.2">
      <c r="A182" s="197">
        <v>170</v>
      </c>
      <c r="B182" s="198" t="s">
        <v>1668</v>
      </c>
      <c r="D182" s="197">
        <v>344</v>
      </c>
      <c r="E182" s="198" t="s">
        <v>1669</v>
      </c>
      <c r="G182" s="197">
        <v>595</v>
      </c>
      <c r="H182" s="198" t="s">
        <v>1670</v>
      </c>
    </row>
    <row r="183" spans="1:8" ht="14.1" customHeight="1" x14ac:dyDescent="0.2">
      <c r="A183" s="197">
        <v>171</v>
      </c>
      <c r="B183" s="198" t="s">
        <v>1671</v>
      </c>
      <c r="D183" s="197">
        <v>345</v>
      </c>
      <c r="E183" s="198" t="s">
        <v>1672</v>
      </c>
      <c r="G183" s="197">
        <v>521</v>
      </c>
      <c r="H183" s="198" t="s">
        <v>1673</v>
      </c>
    </row>
    <row r="184" spans="1:8" ht="14.1" customHeight="1" x14ac:dyDescent="0.2">
      <c r="A184" s="197">
        <v>552</v>
      </c>
      <c r="B184" s="198" t="s">
        <v>1674</v>
      </c>
      <c r="D184" s="197">
        <v>346</v>
      </c>
      <c r="E184" s="198" t="s">
        <v>1675</v>
      </c>
      <c r="G184" s="197">
        <v>133</v>
      </c>
      <c r="H184" s="198" t="s">
        <v>1676</v>
      </c>
    </row>
    <row r="185" spans="1:8" ht="14.1" customHeight="1" x14ac:dyDescent="0.2">
      <c r="A185" s="197">
        <v>172</v>
      </c>
      <c r="B185" s="198" t="s">
        <v>1677</v>
      </c>
      <c r="D185" s="197">
        <v>347</v>
      </c>
      <c r="E185" s="198" t="s">
        <v>1678</v>
      </c>
      <c r="G185" s="197">
        <v>522</v>
      </c>
      <c r="H185" s="198" t="s">
        <v>1679</v>
      </c>
    </row>
    <row r="186" spans="1:8" ht="14.1" customHeight="1" x14ac:dyDescent="0.2">
      <c r="A186" s="197">
        <v>173</v>
      </c>
      <c r="B186" s="198" t="s">
        <v>1680</v>
      </c>
      <c r="D186" s="197">
        <v>348</v>
      </c>
      <c r="E186" s="198" t="s">
        <v>1681</v>
      </c>
      <c r="G186" s="197">
        <v>543</v>
      </c>
      <c r="H186" s="198" t="s">
        <v>1682</v>
      </c>
    </row>
    <row r="187" spans="1:8" ht="14.1" customHeight="1" x14ac:dyDescent="0.2">
      <c r="A187" s="197">
        <v>559</v>
      </c>
      <c r="B187" s="198" t="s">
        <v>1683</v>
      </c>
      <c r="D187" s="197">
        <v>349</v>
      </c>
      <c r="E187" s="198" t="s">
        <v>1684</v>
      </c>
      <c r="G187" s="197">
        <v>523</v>
      </c>
      <c r="H187" s="198" t="s">
        <v>1685</v>
      </c>
    </row>
    <row r="188" spans="1:8" ht="14.1" customHeight="1" x14ac:dyDescent="0.2">
      <c r="A188" s="197">
        <v>560</v>
      </c>
      <c r="B188" s="198" t="s">
        <v>1686</v>
      </c>
      <c r="D188" s="197">
        <v>350</v>
      </c>
      <c r="E188" s="198" t="s">
        <v>1687</v>
      </c>
      <c r="G188" s="197">
        <v>524</v>
      </c>
      <c r="H188" s="198" t="s">
        <v>1688</v>
      </c>
    </row>
    <row r="189" spans="1:8" ht="14.1" customHeight="1" x14ac:dyDescent="0.2">
      <c r="A189" s="197">
        <v>623</v>
      </c>
      <c r="B189" s="198" t="s">
        <v>1689</v>
      </c>
      <c r="D189" s="197">
        <v>573</v>
      </c>
      <c r="E189" s="198" t="s">
        <v>1690</v>
      </c>
      <c r="G189" s="197">
        <v>525</v>
      </c>
      <c r="H189" s="198" t="s">
        <v>1691</v>
      </c>
    </row>
    <row r="190" spans="1:8" ht="14.1" customHeight="1" x14ac:dyDescent="0.2">
      <c r="A190" s="197">
        <v>175</v>
      </c>
      <c r="B190" s="198" t="s">
        <v>1692</v>
      </c>
      <c r="D190" s="197">
        <v>351</v>
      </c>
      <c r="E190" s="198" t="s">
        <v>1693</v>
      </c>
      <c r="G190" s="197">
        <v>526</v>
      </c>
      <c r="H190" s="198" t="s">
        <v>1694</v>
      </c>
    </row>
    <row r="191" spans="1:8" ht="14.1" customHeight="1" x14ac:dyDescent="0.2">
      <c r="A191" s="197">
        <v>176</v>
      </c>
      <c r="B191" s="198" t="s">
        <v>1695</v>
      </c>
      <c r="D191" s="197">
        <v>352</v>
      </c>
      <c r="E191" s="198" t="s">
        <v>1696</v>
      </c>
      <c r="G191" s="197">
        <v>527</v>
      </c>
      <c r="H191" s="198" t="s">
        <v>1697</v>
      </c>
    </row>
    <row r="192" spans="1:8" ht="14.1" customHeight="1" x14ac:dyDescent="0.2">
      <c r="A192" s="197">
        <v>177</v>
      </c>
      <c r="B192" s="198" t="s">
        <v>121</v>
      </c>
      <c r="D192" s="197">
        <v>354</v>
      </c>
      <c r="E192" s="198" t="s">
        <v>122</v>
      </c>
      <c r="G192" s="197">
        <v>528</v>
      </c>
      <c r="H192" s="198" t="s">
        <v>123</v>
      </c>
    </row>
    <row r="193" spans="1:8" ht="14.1" customHeight="1" x14ac:dyDescent="0.2">
      <c r="A193" s="197">
        <v>178</v>
      </c>
      <c r="B193" s="198" t="s">
        <v>2039</v>
      </c>
      <c r="D193" s="197">
        <v>355</v>
      </c>
      <c r="E193" s="198" t="s">
        <v>2040</v>
      </c>
      <c r="G193" s="197">
        <v>566</v>
      </c>
      <c r="H193" s="198" t="s">
        <v>2041</v>
      </c>
    </row>
    <row r="194" spans="1:8" ht="14.1" customHeight="1" x14ac:dyDescent="0.2">
      <c r="A194" s="197">
        <v>179</v>
      </c>
      <c r="B194" s="198" t="s">
        <v>2042</v>
      </c>
      <c r="D194" s="197">
        <v>356</v>
      </c>
      <c r="E194" s="198" t="s">
        <v>2043</v>
      </c>
      <c r="G194" s="197">
        <v>530</v>
      </c>
      <c r="H194" s="198" t="s">
        <v>2044</v>
      </c>
    </row>
    <row r="195" spans="1:8" ht="14.1" customHeight="1" x14ac:dyDescent="0.2">
      <c r="A195" s="197">
        <v>596</v>
      </c>
      <c r="B195" s="198" t="s">
        <v>2062</v>
      </c>
      <c r="D195" s="197">
        <v>589</v>
      </c>
      <c r="E195" s="198" t="s">
        <v>2063</v>
      </c>
      <c r="G195" s="197">
        <v>531</v>
      </c>
      <c r="H195" s="198" t="s">
        <v>2064</v>
      </c>
    </row>
    <row r="196" spans="1:8" ht="14.1" customHeight="1" x14ac:dyDescent="0.2">
      <c r="A196" s="197">
        <v>180</v>
      </c>
      <c r="B196" s="198" t="s">
        <v>2065</v>
      </c>
      <c r="D196" s="197">
        <v>620</v>
      </c>
      <c r="E196" s="198" t="s">
        <v>2066</v>
      </c>
      <c r="G196" s="197">
        <v>540</v>
      </c>
      <c r="H196" s="198" t="s">
        <v>2067</v>
      </c>
    </row>
    <row r="197" spans="1:8" ht="14.1" customHeight="1" x14ac:dyDescent="0.2">
      <c r="A197" s="197">
        <v>181</v>
      </c>
      <c r="B197" s="198" t="s">
        <v>2068</v>
      </c>
      <c r="D197" s="197">
        <v>590</v>
      </c>
      <c r="E197" s="198" t="s">
        <v>2375</v>
      </c>
      <c r="G197" s="197">
        <v>602</v>
      </c>
      <c r="H197" s="198" t="s">
        <v>2376</v>
      </c>
    </row>
    <row r="198" spans="1:8" ht="14.1" customHeight="1" x14ac:dyDescent="0.2">
      <c r="A198" s="197">
        <v>597</v>
      </c>
      <c r="B198" s="198" t="s">
        <v>2401</v>
      </c>
      <c r="D198" s="197">
        <v>357</v>
      </c>
      <c r="E198" s="198" t="s">
        <v>2402</v>
      </c>
      <c r="G198" s="197">
        <v>534</v>
      </c>
      <c r="H198" s="198" t="s">
        <v>2403</v>
      </c>
    </row>
    <row r="199" spans="1:8" ht="14.1" customHeight="1" x14ac:dyDescent="0.2">
      <c r="A199" s="197">
        <v>183</v>
      </c>
      <c r="B199" s="198" t="s">
        <v>2404</v>
      </c>
      <c r="D199" s="197">
        <v>583</v>
      </c>
      <c r="E199" s="198" t="s">
        <v>2405</v>
      </c>
      <c r="G199" s="199"/>
      <c r="H199" s="200"/>
    </row>
    <row r="200" spans="1:8" ht="14.1" customHeight="1" x14ac:dyDescent="0.2">
      <c r="A200" s="201">
        <v>184</v>
      </c>
      <c r="B200" s="202" t="s">
        <v>2406</v>
      </c>
      <c r="D200" s="201">
        <v>574</v>
      </c>
      <c r="E200" s="202" t="s">
        <v>2405</v>
      </c>
      <c r="G200" s="203"/>
      <c r="H200" s="204"/>
    </row>
    <row r="201" spans="1:8" ht="5.0999999999999996" customHeight="1" x14ac:dyDescent="0.2"/>
    <row r="202" spans="1:8" ht="30" customHeight="1" x14ac:dyDescent="0.2">
      <c r="A202" s="478" t="s">
        <v>2117</v>
      </c>
      <c r="B202" s="479"/>
      <c r="C202" s="480" t="s">
        <v>4175</v>
      </c>
      <c r="D202" s="481"/>
      <c r="E202" s="482"/>
      <c r="F202" s="480" t="s">
        <v>3566</v>
      </c>
      <c r="G202" s="481"/>
      <c r="H202" s="482"/>
    </row>
    <row r="203" spans="1:8" ht="15" customHeight="1" x14ac:dyDescent="0.2">
      <c r="A203" s="205" t="s">
        <v>2988</v>
      </c>
      <c r="B203" s="495" t="s">
        <v>887</v>
      </c>
      <c r="C203" s="496"/>
      <c r="D203" s="496"/>
      <c r="E203" s="496"/>
      <c r="F203" s="496"/>
      <c r="G203" s="496"/>
      <c r="H203" s="496"/>
    </row>
    <row r="204" spans="1:8" ht="15" customHeight="1" x14ac:dyDescent="0.2">
      <c r="A204" s="206">
        <v>10</v>
      </c>
      <c r="B204" s="207" t="s">
        <v>2422</v>
      </c>
      <c r="C204" s="208"/>
      <c r="D204" s="208"/>
      <c r="E204" s="208"/>
      <c r="F204" s="208"/>
      <c r="G204" s="208"/>
      <c r="H204" s="209"/>
    </row>
    <row r="205" spans="1:8" ht="15" customHeight="1" x14ac:dyDescent="0.2">
      <c r="A205" s="349">
        <v>11</v>
      </c>
      <c r="B205" s="350" t="s">
        <v>390</v>
      </c>
      <c r="C205" s="351"/>
      <c r="D205" s="351"/>
      <c r="E205" s="351"/>
      <c r="F205" s="351"/>
      <c r="G205" s="351"/>
      <c r="H205" s="352"/>
    </row>
    <row r="206" spans="1:8" ht="15" customHeight="1" x14ac:dyDescent="0.2">
      <c r="A206" s="210">
        <v>12</v>
      </c>
      <c r="B206" s="211" t="s">
        <v>25</v>
      </c>
      <c r="C206" s="212"/>
      <c r="D206" s="212"/>
      <c r="E206" s="212"/>
      <c r="F206" s="212"/>
      <c r="G206" s="212"/>
      <c r="H206" s="213"/>
    </row>
    <row r="207" spans="1:8" ht="15" customHeight="1" x14ac:dyDescent="0.2">
      <c r="A207" s="210">
        <v>15</v>
      </c>
      <c r="B207" s="211" t="s">
        <v>4178</v>
      </c>
      <c r="C207" s="212"/>
      <c r="D207" s="212"/>
      <c r="E207" s="212"/>
      <c r="F207" s="212"/>
      <c r="G207" s="212"/>
      <c r="H207" s="213"/>
    </row>
    <row r="208" spans="1:8" ht="15" customHeight="1" x14ac:dyDescent="0.2">
      <c r="A208" s="210">
        <v>17</v>
      </c>
      <c r="B208" s="211" t="s">
        <v>3040</v>
      </c>
      <c r="C208" s="212"/>
      <c r="D208" s="212"/>
      <c r="E208" s="212"/>
      <c r="F208" s="212"/>
      <c r="G208" s="212"/>
      <c r="H208" s="213"/>
    </row>
    <row r="209" spans="1:8" ht="15" customHeight="1" x14ac:dyDescent="0.2">
      <c r="A209" s="210">
        <v>18</v>
      </c>
      <c r="B209" s="211" t="s">
        <v>3217</v>
      </c>
      <c r="C209" s="212"/>
      <c r="D209" s="212"/>
      <c r="E209" s="212"/>
      <c r="F209" s="212"/>
      <c r="G209" s="212"/>
      <c r="H209" s="213"/>
    </row>
    <row r="210" spans="1:8" ht="15" customHeight="1" x14ac:dyDescent="0.2">
      <c r="A210" s="210">
        <v>20</v>
      </c>
      <c r="B210" s="211" t="s">
        <v>3041</v>
      </c>
      <c r="C210" s="212"/>
      <c r="D210" s="212"/>
      <c r="E210" s="212"/>
      <c r="F210" s="212"/>
      <c r="G210" s="212"/>
      <c r="H210" s="213"/>
    </row>
    <row r="211" spans="1:8" ht="15" customHeight="1" x14ac:dyDescent="0.2">
      <c r="A211" s="210">
        <v>25</v>
      </c>
      <c r="B211" s="211" t="s">
        <v>3042</v>
      </c>
      <c r="C211" s="212"/>
      <c r="D211" s="212"/>
      <c r="E211" s="212"/>
      <c r="F211" s="212"/>
      <c r="G211" s="212"/>
      <c r="H211" s="213"/>
    </row>
    <row r="212" spans="1:8" ht="15" customHeight="1" x14ac:dyDescent="0.2">
      <c r="A212" s="210">
        <v>27</v>
      </c>
      <c r="B212" s="211" t="s">
        <v>2354</v>
      </c>
      <c r="C212" s="212"/>
      <c r="D212" s="212"/>
      <c r="E212" s="212"/>
      <c r="F212" s="212"/>
      <c r="G212" s="212"/>
      <c r="H212" s="213"/>
    </row>
    <row r="213" spans="1:8" ht="15" customHeight="1" x14ac:dyDescent="0.2">
      <c r="A213" s="210">
        <v>28</v>
      </c>
      <c r="B213" s="211" t="s">
        <v>3043</v>
      </c>
      <c r="C213" s="212"/>
      <c r="D213" s="212"/>
      <c r="E213" s="212"/>
      <c r="F213" s="212"/>
      <c r="G213" s="212"/>
      <c r="H213" s="213"/>
    </row>
    <row r="214" spans="1:8" ht="15" customHeight="1" x14ac:dyDescent="0.2">
      <c r="A214" s="210">
        <v>30</v>
      </c>
      <c r="B214" s="211" t="s">
        <v>3218</v>
      </c>
      <c r="C214" s="214"/>
      <c r="D214" s="214"/>
      <c r="E214" s="214"/>
      <c r="F214" s="214"/>
      <c r="G214" s="214"/>
      <c r="H214" s="215"/>
    </row>
    <row r="215" spans="1:8" ht="15" customHeight="1" x14ac:dyDescent="0.2">
      <c r="A215" s="210">
        <v>32</v>
      </c>
      <c r="B215" s="211" t="s">
        <v>3343</v>
      </c>
      <c r="C215" s="212"/>
      <c r="D215" s="212"/>
      <c r="E215" s="212"/>
      <c r="F215" s="212"/>
      <c r="G215" s="212"/>
      <c r="H215" s="213"/>
    </row>
    <row r="216" spans="1:8" ht="15" customHeight="1" x14ac:dyDescent="0.2">
      <c r="A216" s="210">
        <v>33</v>
      </c>
      <c r="B216" s="211" t="s">
        <v>1202</v>
      </c>
      <c r="C216" s="214"/>
      <c r="D216" s="214"/>
      <c r="E216" s="214"/>
      <c r="F216" s="214"/>
      <c r="G216" s="214"/>
      <c r="H216" s="215"/>
    </row>
    <row r="217" spans="1:8" ht="15" customHeight="1" x14ac:dyDescent="0.2">
      <c r="A217" s="210">
        <v>34</v>
      </c>
      <c r="B217" s="211" t="s">
        <v>4179</v>
      </c>
      <c r="C217" s="214"/>
      <c r="D217" s="214"/>
      <c r="E217" s="214"/>
      <c r="F217" s="214"/>
      <c r="G217" s="214"/>
      <c r="H217" s="215"/>
    </row>
    <row r="218" spans="1:8" ht="15" customHeight="1" x14ac:dyDescent="0.2">
      <c r="A218" s="210">
        <v>36</v>
      </c>
      <c r="B218" s="211" t="s">
        <v>4180</v>
      </c>
      <c r="C218" s="214"/>
      <c r="D218" s="214"/>
      <c r="E218" s="214"/>
      <c r="F218" s="214"/>
      <c r="G218" s="214"/>
      <c r="H218" s="215"/>
    </row>
    <row r="219" spans="1:8" ht="15" customHeight="1" x14ac:dyDescent="0.2">
      <c r="A219" s="210">
        <v>40</v>
      </c>
      <c r="B219" s="211" t="s">
        <v>3992</v>
      </c>
      <c r="C219" s="214"/>
      <c r="D219" s="214"/>
      <c r="E219" s="214"/>
      <c r="F219" s="214"/>
      <c r="G219" s="214"/>
      <c r="H219" s="215"/>
    </row>
    <row r="220" spans="1:8" ht="15" customHeight="1" x14ac:dyDescent="0.2">
      <c r="A220" s="210">
        <v>41</v>
      </c>
      <c r="B220" s="211" t="s">
        <v>4181</v>
      </c>
      <c r="C220" s="216"/>
      <c r="D220" s="216"/>
      <c r="E220" s="216"/>
      <c r="F220" s="216"/>
      <c r="G220" s="216"/>
      <c r="H220" s="217"/>
    </row>
    <row r="221" spans="1:8" ht="15" customHeight="1" x14ac:dyDescent="0.2">
      <c r="A221" s="210">
        <v>48</v>
      </c>
      <c r="B221" s="211" t="s">
        <v>3044</v>
      </c>
      <c r="C221" s="214"/>
      <c r="D221" s="214"/>
      <c r="E221" s="214"/>
      <c r="F221" s="214"/>
      <c r="G221" s="214"/>
      <c r="H221" s="215"/>
    </row>
    <row r="222" spans="1:8" ht="15" customHeight="1" x14ac:dyDescent="0.2">
      <c r="A222" s="210">
        <v>49</v>
      </c>
      <c r="B222" s="211" t="s">
        <v>4182</v>
      </c>
      <c r="C222" s="212"/>
      <c r="D222" s="212"/>
      <c r="E222" s="212"/>
      <c r="F222" s="212"/>
      <c r="G222" s="212"/>
      <c r="H222" s="213"/>
    </row>
    <row r="223" spans="1:8" ht="15" customHeight="1" x14ac:dyDescent="0.2">
      <c r="A223" s="210">
        <v>52</v>
      </c>
      <c r="B223" s="211" t="s">
        <v>26</v>
      </c>
      <c r="C223" s="214"/>
      <c r="D223" s="214"/>
      <c r="E223" s="214"/>
      <c r="F223" s="214"/>
      <c r="G223" s="214"/>
      <c r="H223" s="215"/>
    </row>
    <row r="224" spans="1:8" ht="15" customHeight="1" x14ac:dyDescent="0.2">
      <c r="A224" s="210">
        <v>54</v>
      </c>
      <c r="B224" s="211" t="s">
        <v>4183</v>
      </c>
      <c r="C224" s="214"/>
      <c r="D224" s="214"/>
      <c r="E224" s="214"/>
      <c r="F224" s="214"/>
      <c r="G224" s="214"/>
      <c r="H224" s="215"/>
    </row>
    <row r="225" spans="1:8" ht="15" customHeight="1" x14ac:dyDescent="0.2">
      <c r="A225" s="210">
        <v>55</v>
      </c>
      <c r="B225" s="211" t="s">
        <v>3993</v>
      </c>
      <c r="C225" s="216"/>
      <c r="D225" s="216"/>
      <c r="E225" s="216"/>
      <c r="F225" s="216"/>
      <c r="G225" s="216"/>
      <c r="H225" s="217"/>
    </row>
    <row r="226" spans="1:8" ht="15" customHeight="1" x14ac:dyDescent="0.2">
      <c r="A226" s="210">
        <v>60</v>
      </c>
      <c r="B226" s="211" t="s">
        <v>90</v>
      </c>
      <c r="C226" s="212"/>
      <c r="D226" s="212"/>
      <c r="E226" s="212"/>
      <c r="F226" s="212"/>
      <c r="G226" s="212"/>
      <c r="H226" s="213"/>
    </row>
    <row r="227" spans="1:8" ht="15" customHeight="1" x14ac:dyDescent="0.2">
      <c r="A227" s="210">
        <v>61</v>
      </c>
      <c r="B227" s="211" t="s">
        <v>91</v>
      </c>
      <c r="C227" s="216"/>
      <c r="D227" s="216"/>
      <c r="E227" s="216"/>
      <c r="F227" s="216"/>
      <c r="G227" s="216"/>
      <c r="H227" s="217"/>
    </row>
    <row r="228" spans="1:8" ht="15" customHeight="1" x14ac:dyDescent="0.2">
      <c r="A228" s="210">
        <v>65</v>
      </c>
      <c r="B228" s="211" t="s">
        <v>4184</v>
      </c>
      <c r="C228" s="214"/>
      <c r="D228" s="214"/>
      <c r="E228" s="214"/>
      <c r="F228" s="214"/>
      <c r="G228" s="214"/>
      <c r="H228" s="215"/>
    </row>
    <row r="229" spans="1:8" ht="15" customHeight="1" x14ac:dyDescent="0.2">
      <c r="A229" s="210">
        <v>76</v>
      </c>
      <c r="B229" s="211" t="s">
        <v>201</v>
      </c>
      <c r="C229" s="214"/>
      <c r="D229" s="214"/>
      <c r="E229" s="214"/>
      <c r="F229" s="214"/>
      <c r="G229" s="214"/>
      <c r="H229" s="215"/>
    </row>
    <row r="230" spans="1:8" ht="15" customHeight="1" x14ac:dyDescent="0.2">
      <c r="A230" s="210">
        <v>77</v>
      </c>
      <c r="B230" s="211" t="s">
        <v>4185</v>
      </c>
      <c r="C230" s="214"/>
      <c r="D230" s="214"/>
      <c r="E230" s="214"/>
      <c r="F230" s="214"/>
      <c r="G230" s="214"/>
      <c r="H230" s="215"/>
    </row>
    <row r="231" spans="1:8" ht="15" customHeight="1" x14ac:dyDescent="0.2">
      <c r="A231" s="210">
        <v>80</v>
      </c>
      <c r="B231" s="211" t="s">
        <v>4186</v>
      </c>
      <c r="C231" s="214"/>
      <c r="D231" s="214"/>
      <c r="E231" s="214"/>
      <c r="F231" s="214"/>
      <c r="G231" s="214"/>
      <c r="H231" s="215"/>
    </row>
    <row r="232" spans="1:8" ht="15" customHeight="1" x14ac:dyDescent="0.2">
      <c r="A232" s="210">
        <v>86</v>
      </c>
      <c r="B232" s="211" t="s">
        <v>866</v>
      </c>
      <c r="C232" s="214"/>
      <c r="D232" s="214"/>
      <c r="E232" s="214"/>
      <c r="F232" s="214"/>
      <c r="G232" s="214"/>
      <c r="H232" s="215"/>
    </row>
    <row r="233" spans="1:8" ht="15" customHeight="1" x14ac:dyDescent="0.2">
      <c r="A233" s="210">
        <v>90</v>
      </c>
      <c r="B233" s="211" t="s">
        <v>40</v>
      </c>
      <c r="C233" s="212"/>
      <c r="D233" s="212"/>
      <c r="E233" s="212"/>
      <c r="F233" s="212"/>
      <c r="G233" s="212"/>
      <c r="H233" s="213"/>
    </row>
    <row r="234" spans="1:8" ht="15" customHeight="1" x14ac:dyDescent="0.2">
      <c r="A234" s="210">
        <v>95</v>
      </c>
      <c r="B234" s="211" t="s">
        <v>830</v>
      </c>
      <c r="C234" s="214"/>
      <c r="D234" s="214"/>
      <c r="E234" s="214"/>
      <c r="F234" s="214"/>
      <c r="G234" s="214"/>
      <c r="H234" s="215"/>
    </row>
    <row r="235" spans="1:8" ht="15" customHeight="1" x14ac:dyDescent="0.2">
      <c r="A235" s="210">
        <v>96</v>
      </c>
      <c r="B235" s="211" t="s">
        <v>4187</v>
      </c>
      <c r="C235" s="212"/>
      <c r="D235" s="212"/>
      <c r="E235" s="212"/>
      <c r="F235" s="212"/>
      <c r="G235" s="212"/>
      <c r="H235" s="213"/>
    </row>
    <row r="236" spans="1:8" ht="15" customHeight="1" x14ac:dyDescent="0.2">
      <c r="A236" s="210">
        <v>102</v>
      </c>
      <c r="B236" s="211" t="s">
        <v>4188</v>
      </c>
      <c r="C236" s="212"/>
      <c r="D236" s="212"/>
      <c r="E236" s="212"/>
      <c r="F236" s="212"/>
      <c r="G236" s="212"/>
      <c r="H236" s="213"/>
    </row>
    <row r="237" spans="1:8" ht="15" customHeight="1" x14ac:dyDescent="0.2">
      <c r="A237" s="210">
        <v>106</v>
      </c>
      <c r="B237" s="211" t="s">
        <v>424</v>
      </c>
      <c r="C237" s="214"/>
      <c r="D237" s="214"/>
      <c r="E237" s="214"/>
      <c r="F237" s="214"/>
      <c r="G237" s="214"/>
      <c r="H237" s="215"/>
    </row>
    <row r="238" spans="1:8" ht="15" customHeight="1" x14ac:dyDescent="0.2">
      <c r="A238" s="210">
        <v>110</v>
      </c>
      <c r="B238" s="211" t="s">
        <v>3655</v>
      </c>
      <c r="C238" s="216"/>
      <c r="D238" s="216"/>
      <c r="E238" s="216"/>
      <c r="F238" s="216"/>
      <c r="G238" s="216"/>
      <c r="H238" s="217"/>
    </row>
    <row r="239" spans="1:8" ht="15" customHeight="1" x14ac:dyDescent="0.2">
      <c r="A239" s="210">
        <v>120</v>
      </c>
      <c r="B239" s="211" t="s">
        <v>425</v>
      </c>
      <c r="C239" s="214"/>
      <c r="D239" s="214"/>
      <c r="E239" s="214"/>
      <c r="F239" s="214"/>
      <c r="G239" s="214"/>
      <c r="H239" s="215"/>
    </row>
    <row r="240" spans="1:8" ht="15" customHeight="1" x14ac:dyDescent="0.2">
      <c r="A240" s="210">
        <v>121</v>
      </c>
      <c r="B240" s="211" t="s">
        <v>3045</v>
      </c>
      <c r="C240" s="212"/>
      <c r="D240" s="212"/>
      <c r="E240" s="212"/>
      <c r="F240" s="212"/>
      <c r="G240" s="212"/>
      <c r="H240" s="213"/>
    </row>
    <row r="241" spans="1:8" ht="15" customHeight="1" x14ac:dyDescent="0.2">
      <c r="A241" s="210">
        <v>122</v>
      </c>
      <c r="B241" s="211" t="s">
        <v>920</v>
      </c>
      <c r="C241" s="212"/>
      <c r="D241" s="212"/>
      <c r="E241" s="212"/>
      <c r="F241" s="212"/>
      <c r="G241" s="212"/>
      <c r="H241" s="213"/>
    </row>
    <row r="242" spans="1:8" ht="15" customHeight="1" x14ac:dyDescent="0.2">
      <c r="A242" s="210">
        <v>123</v>
      </c>
      <c r="B242" s="211" t="s">
        <v>3046</v>
      </c>
      <c r="C242" s="212"/>
      <c r="D242" s="212"/>
      <c r="E242" s="212"/>
      <c r="F242" s="212"/>
      <c r="G242" s="212"/>
      <c r="H242" s="213"/>
    </row>
    <row r="243" spans="1:8" ht="15" customHeight="1" x14ac:dyDescent="0.2">
      <c r="A243" s="210">
        <v>160</v>
      </c>
      <c r="B243" s="211" t="s">
        <v>2294</v>
      </c>
      <c r="C243" s="212"/>
      <c r="D243" s="212"/>
      <c r="E243" s="212"/>
      <c r="F243" s="212"/>
      <c r="G243" s="212"/>
      <c r="H243" s="213"/>
    </row>
    <row r="244" spans="1:8" ht="15" customHeight="1" x14ac:dyDescent="0.2">
      <c r="A244" s="210">
        <v>185</v>
      </c>
      <c r="B244" s="211" t="s">
        <v>2987</v>
      </c>
      <c r="C244" s="212"/>
      <c r="D244" s="212"/>
      <c r="E244" s="212"/>
      <c r="F244" s="212"/>
      <c r="G244" s="212"/>
      <c r="H244" s="213"/>
    </row>
    <row r="245" spans="1:8" ht="15" customHeight="1" x14ac:dyDescent="0.2">
      <c r="A245" s="210">
        <v>196</v>
      </c>
      <c r="B245" s="211" t="s">
        <v>867</v>
      </c>
      <c r="C245" s="218"/>
      <c r="D245" s="218"/>
      <c r="E245" s="218"/>
      <c r="F245" s="218"/>
      <c r="G245" s="218"/>
      <c r="H245" s="219"/>
    </row>
    <row r="246" spans="1:8" ht="15" customHeight="1" x14ac:dyDescent="0.2">
      <c r="A246" s="210">
        <v>225</v>
      </c>
      <c r="B246" s="211" t="s">
        <v>391</v>
      </c>
      <c r="C246" s="218"/>
      <c r="D246" s="218"/>
      <c r="E246" s="218"/>
      <c r="F246" s="218"/>
      <c r="G246" s="218"/>
      <c r="H246" s="219"/>
    </row>
    <row r="247" spans="1:8" ht="15" customHeight="1" x14ac:dyDescent="0.2">
      <c r="A247" s="210">
        <v>240</v>
      </c>
      <c r="B247" s="211" t="s">
        <v>4144</v>
      </c>
      <c r="C247" s="218"/>
      <c r="D247" s="218"/>
      <c r="E247" s="218"/>
      <c r="F247" s="218"/>
      <c r="G247" s="218"/>
      <c r="H247" s="219"/>
    </row>
    <row r="248" spans="1:8" ht="15" customHeight="1" x14ac:dyDescent="0.2">
      <c r="A248" s="210">
        <v>241</v>
      </c>
      <c r="B248" s="211" t="s">
        <v>3047</v>
      </c>
      <c r="C248" s="218"/>
      <c r="D248" s="218"/>
      <c r="E248" s="218"/>
      <c r="F248" s="218"/>
      <c r="G248" s="218"/>
      <c r="H248" s="219"/>
    </row>
    <row r="249" spans="1:8" ht="15" customHeight="1" x14ac:dyDescent="0.2">
      <c r="A249" s="210">
        <v>242</v>
      </c>
      <c r="B249" s="211" t="s">
        <v>39</v>
      </c>
      <c r="C249" s="218"/>
      <c r="D249" s="218"/>
      <c r="E249" s="218"/>
      <c r="F249" s="218"/>
      <c r="G249" s="218"/>
      <c r="H249" s="219"/>
    </row>
    <row r="250" spans="1:8" ht="15" customHeight="1" x14ac:dyDescent="0.2">
      <c r="A250" s="210">
        <v>250</v>
      </c>
      <c r="B250" s="211" t="s">
        <v>1706</v>
      </c>
      <c r="C250" s="218"/>
      <c r="D250" s="218"/>
      <c r="E250" s="218"/>
      <c r="F250" s="218"/>
      <c r="G250" s="218"/>
      <c r="H250" s="219"/>
    </row>
    <row r="251" spans="1:8" ht="15" customHeight="1" x14ac:dyDescent="0.2">
      <c r="A251" s="220">
        <v>258</v>
      </c>
      <c r="B251" s="221" t="s">
        <v>868</v>
      </c>
      <c r="C251" s="222"/>
      <c r="D251" s="222"/>
      <c r="E251" s="222"/>
      <c r="F251" s="222"/>
      <c r="G251" s="222"/>
      <c r="H251" s="223"/>
    </row>
    <row r="252" spans="1:8" x14ac:dyDescent="0.2"/>
    <row r="253" spans="1:8" x14ac:dyDescent="0.2"/>
    <row r="254" spans="1:8" ht="30" customHeight="1" x14ac:dyDescent="0.2">
      <c r="A254" s="478" t="s">
        <v>3116</v>
      </c>
      <c r="B254" s="479"/>
      <c r="C254" s="480" t="s">
        <v>4175</v>
      </c>
      <c r="D254" s="481"/>
      <c r="E254" s="482"/>
      <c r="F254" s="480" t="s">
        <v>3566</v>
      </c>
      <c r="G254" s="481"/>
      <c r="H254" s="482"/>
    </row>
    <row r="255" spans="1:8" ht="15" customHeight="1" x14ac:dyDescent="0.2">
      <c r="A255" s="224" t="s">
        <v>1394</v>
      </c>
      <c r="B255" s="490" t="s">
        <v>3115</v>
      </c>
      <c r="C255" s="491"/>
      <c r="D255" s="491"/>
      <c r="E255" s="491"/>
      <c r="F255" s="491"/>
      <c r="G255" s="491"/>
      <c r="H255" s="492"/>
    </row>
    <row r="256" spans="1:8" ht="15" customHeight="1" x14ac:dyDescent="0.2">
      <c r="A256" s="225">
        <v>111</v>
      </c>
      <c r="B256" s="493" t="s">
        <v>2407</v>
      </c>
      <c r="C256" s="493"/>
      <c r="D256" s="493"/>
      <c r="E256" s="493"/>
      <c r="F256" s="493"/>
      <c r="G256" s="493"/>
      <c r="H256" s="494"/>
    </row>
    <row r="257" spans="1:8" ht="15" customHeight="1" x14ac:dyDescent="0.2">
      <c r="A257" s="226">
        <v>112</v>
      </c>
      <c r="B257" s="474" t="s">
        <v>2408</v>
      </c>
      <c r="C257" s="474"/>
      <c r="D257" s="474"/>
      <c r="E257" s="474"/>
      <c r="F257" s="474"/>
      <c r="G257" s="474"/>
      <c r="H257" s="475"/>
    </row>
    <row r="258" spans="1:8" ht="15" customHeight="1" x14ac:dyDescent="0.2">
      <c r="A258" s="226">
        <v>113</v>
      </c>
      <c r="B258" s="474" t="s">
        <v>2409</v>
      </c>
      <c r="C258" s="474"/>
      <c r="D258" s="474"/>
      <c r="E258" s="474"/>
      <c r="F258" s="474"/>
      <c r="G258" s="474"/>
      <c r="H258" s="475"/>
    </row>
    <row r="259" spans="1:8" ht="15" customHeight="1" x14ac:dyDescent="0.2">
      <c r="A259" s="226">
        <v>114</v>
      </c>
      <c r="B259" s="474" t="s">
        <v>2410</v>
      </c>
      <c r="C259" s="474"/>
      <c r="D259" s="474"/>
      <c r="E259" s="474"/>
      <c r="F259" s="474"/>
      <c r="G259" s="474"/>
      <c r="H259" s="475"/>
    </row>
    <row r="260" spans="1:8" ht="15" customHeight="1" x14ac:dyDescent="0.2">
      <c r="A260" s="226">
        <v>115</v>
      </c>
      <c r="B260" s="474" t="s">
        <v>2411</v>
      </c>
      <c r="C260" s="474"/>
      <c r="D260" s="474"/>
      <c r="E260" s="474"/>
      <c r="F260" s="474"/>
      <c r="G260" s="474"/>
      <c r="H260" s="475"/>
    </row>
    <row r="261" spans="1:8" ht="15" customHeight="1" x14ac:dyDescent="0.2">
      <c r="A261" s="226">
        <v>116</v>
      </c>
      <c r="B261" s="474" t="s">
        <v>2412</v>
      </c>
      <c r="C261" s="474"/>
      <c r="D261" s="474"/>
      <c r="E261" s="474"/>
      <c r="F261" s="474"/>
      <c r="G261" s="474"/>
      <c r="H261" s="475"/>
    </row>
    <row r="262" spans="1:8" ht="15" customHeight="1" x14ac:dyDescent="0.2">
      <c r="A262" s="226">
        <v>119</v>
      </c>
      <c r="B262" s="474" t="s">
        <v>634</v>
      </c>
      <c r="C262" s="474"/>
      <c r="D262" s="474"/>
      <c r="E262" s="474"/>
      <c r="F262" s="474"/>
      <c r="G262" s="474"/>
      <c r="H262" s="475"/>
    </row>
    <row r="263" spans="1:8" ht="15" customHeight="1" x14ac:dyDescent="0.2">
      <c r="A263" s="226">
        <v>121</v>
      </c>
      <c r="B263" s="474" t="s">
        <v>1002</v>
      </c>
      <c r="C263" s="474"/>
      <c r="D263" s="474"/>
      <c r="E263" s="474"/>
      <c r="F263" s="474"/>
      <c r="G263" s="474"/>
      <c r="H263" s="475"/>
    </row>
    <row r="264" spans="1:8" ht="15" customHeight="1" x14ac:dyDescent="0.2">
      <c r="A264" s="226">
        <v>122</v>
      </c>
      <c r="B264" s="474" t="s">
        <v>1570</v>
      </c>
      <c r="C264" s="474"/>
      <c r="D264" s="474"/>
      <c r="E264" s="474"/>
      <c r="F264" s="474"/>
      <c r="G264" s="474"/>
      <c r="H264" s="475"/>
    </row>
    <row r="265" spans="1:8" ht="15" customHeight="1" x14ac:dyDescent="0.2">
      <c r="A265" s="226">
        <v>123</v>
      </c>
      <c r="B265" s="474" t="s">
        <v>1571</v>
      </c>
      <c r="C265" s="474"/>
      <c r="D265" s="474"/>
      <c r="E265" s="474"/>
      <c r="F265" s="474"/>
      <c r="G265" s="474"/>
      <c r="H265" s="475"/>
    </row>
    <row r="266" spans="1:8" ht="15" customHeight="1" x14ac:dyDescent="0.2">
      <c r="A266" s="226">
        <v>124</v>
      </c>
      <c r="B266" s="474" t="s">
        <v>1572</v>
      </c>
      <c r="C266" s="474"/>
      <c r="D266" s="474"/>
      <c r="E266" s="474"/>
      <c r="F266" s="474"/>
      <c r="G266" s="474"/>
      <c r="H266" s="475"/>
    </row>
    <row r="267" spans="1:8" ht="15" customHeight="1" x14ac:dyDescent="0.2">
      <c r="A267" s="226">
        <v>125</v>
      </c>
      <c r="B267" s="474" t="s">
        <v>1573</v>
      </c>
      <c r="C267" s="474"/>
      <c r="D267" s="474"/>
      <c r="E267" s="474"/>
      <c r="F267" s="474"/>
      <c r="G267" s="474"/>
      <c r="H267" s="475"/>
    </row>
    <row r="268" spans="1:8" ht="15" customHeight="1" x14ac:dyDescent="0.2">
      <c r="A268" s="226">
        <v>126</v>
      </c>
      <c r="B268" s="474" t="s">
        <v>2254</v>
      </c>
      <c r="C268" s="474"/>
      <c r="D268" s="474"/>
      <c r="E268" s="474"/>
      <c r="F268" s="474"/>
      <c r="G268" s="474"/>
      <c r="H268" s="475"/>
    </row>
    <row r="269" spans="1:8" ht="15" customHeight="1" x14ac:dyDescent="0.2">
      <c r="A269" s="226">
        <v>127</v>
      </c>
      <c r="B269" s="474" t="s">
        <v>2255</v>
      </c>
      <c r="C269" s="474"/>
      <c r="D269" s="474"/>
      <c r="E269" s="474"/>
      <c r="F269" s="474"/>
      <c r="G269" s="474"/>
      <c r="H269" s="475"/>
    </row>
    <row r="270" spans="1:8" ht="15" customHeight="1" x14ac:dyDescent="0.2">
      <c r="A270" s="226">
        <v>128</v>
      </c>
      <c r="B270" s="474" t="s">
        <v>2256</v>
      </c>
      <c r="C270" s="474"/>
      <c r="D270" s="474"/>
      <c r="E270" s="474"/>
      <c r="F270" s="474"/>
      <c r="G270" s="474"/>
      <c r="H270" s="475"/>
    </row>
    <row r="271" spans="1:8" ht="15" customHeight="1" x14ac:dyDescent="0.2">
      <c r="A271" s="226">
        <v>129</v>
      </c>
      <c r="B271" s="474" t="s">
        <v>2257</v>
      </c>
      <c r="C271" s="474"/>
      <c r="D271" s="474"/>
      <c r="E271" s="474"/>
      <c r="F271" s="474"/>
      <c r="G271" s="474"/>
      <c r="H271" s="475"/>
    </row>
    <row r="272" spans="1:8" ht="15" customHeight="1" x14ac:dyDescent="0.2">
      <c r="A272" s="226">
        <v>130</v>
      </c>
      <c r="B272" s="474" t="s">
        <v>2258</v>
      </c>
      <c r="C272" s="474"/>
      <c r="D272" s="474"/>
      <c r="E272" s="474"/>
      <c r="F272" s="474"/>
      <c r="G272" s="474"/>
      <c r="H272" s="475"/>
    </row>
    <row r="273" spans="1:8" ht="15" customHeight="1" x14ac:dyDescent="0.2">
      <c r="A273" s="226">
        <v>141</v>
      </c>
      <c r="B273" s="474" t="s">
        <v>2259</v>
      </c>
      <c r="C273" s="474"/>
      <c r="D273" s="474"/>
      <c r="E273" s="474"/>
      <c r="F273" s="474"/>
      <c r="G273" s="474"/>
      <c r="H273" s="475"/>
    </row>
    <row r="274" spans="1:8" ht="15" customHeight="1" x14ac:dyDescent="0.2">
      <c r="A274" s="226">
        <v>142</v>
      </c>
      <c r="B274" s="474" t="s">
        <v>2260</v>
      </c>
      <c r="C274" s="474"/>
      <c r="D274" s="474"/>
      <c r="E274" s="474"/>
      <c r="F274" s="474"/>
      <c r="G274" s="474"/>
      <c r="H274" s="475"/>
    </row>
    <row r="275" spans="1:8" ht="15" customHeight="1" x14ac:dyDescent="0.2">
      <c r="A275" s="226">
        <v>143</v>
      </c>
      <c r="B275" s="474" t="s">
        <v>1796</v>
      </c>
      <c r="C275" s="474"/>
      <c r="D275" s="474"/>
      <c r="E275" s="474"/>
      <c r="F275" s="474"/>
      <c r="G275" s="474"/>
      <c r="H275" s="475"/>
    </row>
    <row r="276" spans="1:8" ht="15" customHeight="1" x14ac:dyDescent="0.2">
      <c r="A276" s="226">
        <v>144</v>
      </c>
      <c r="B276" s="474" t="s">
        <v>2897</v>
      </c>
      <c r="C276" s="474"/>
      <c r="D276" s="474"/>
      <c r="E276" s="474"/>
      <c r="F276" s="474"/>
      <c r="G276" s="474"/>
      <c r="H276" s="475"/>
    </row>
    <row r="277" spans="1:8" ht="15" customHeight="1" x14ac:dyDescent="0.2">
      <c r="A277" s="226">
        <v>145</v>
      </c>
      <c r="B277" s="474" t="s">
        <v>1795</v>
      </c>
      <c r="C277" s="474"/>
      <c r="D277" s="474"/>
      <c r="E277" s="474"/>
      <c r="F277" s="474"/>
      <c r="G277" s="474"/>
      <c r="H277" s="475"/>
    </row>
    <row r="278" spans="1:8" ht="15" customHeight="1" x14ac:dyDescent="0.2">
      <c r="A278" s="226">
        <v>146</v>
      </c>
      <c r="B278" s="474" t="s">
        <v>1797</v>
      </c>
      <c r="C278" s="474"/>
      <c r="D278" s="474"/>
      <c r="E278" s="474"/>
      <c r="F278" s="474"/>
      <c r="G278" s="474"/>
      <c r="H278" s="475"/>
    </row>
    <row r="279" spans="1:8" ht="15" customHeight="1" x14ac:dyDescent="0.2">
      <c r="A279" s="226">
        <v>147</v>
      </c>
      <c r="B279" s="474" t="s">
        <v>1798</v>
      </c>
      <c r="C279" s="474"/>
      <c r="D279" s="474"/>
      <c r="E279" s="474"/>
      <c r="F279" s="474"/>
      <c r="G279" s="474"/>
      <c r="H279" s="475"/>
    </row>
    <row r="280" spans="1:8" ht="15" customHeight="1" x14ac:dyDescent="0.2">
      <c r="A280" s="226">
        <v>149</v>
      </c>
      <c r="B280" s="474" t="s">
        <v>635</v>
      </c>
      <c r="C280" s="474"/>
      <c r="D280" s="474"/>
      <c r="E280" s="474"/>
      <c r="F280" s="474"/>
      <c r="G280" s="474"/>
      <c r="H280" s="475"/>
    </row>
    <row r="281" spans="1:8" ht="15" customHeight="1" x14ac:dyDescent="0.2">
      <c r="A281" s="226">
        <v>150</v>
      </c>
      <c r="B281" s="474" t="s">
        <v>2898</v>
      </c>
      <c r="C281" s="474"/>
      <c r="D281" s="474"/>
      <c r="E281" s="474"/>
      <c r="F281" s="474"/>
      <c r="G281" s="474"/>
      <c r="H281" s="475"/>
    </row>
    <row r="282" spans="1:8" ht="15" customHeight="1" x14ac:dyDescent="0.2">
      <c r="A282" s="226">
        <v>161</v>
      </c>
      <c r="B282" s="474" t="s">
        <v>2899</v>
      </c>
      <c r="C282" s="474"/>
      <c r="D282" s="474"/>
      <c r="E282" s="474"/>
      <c r="F282" s="474"/>
      <c r="G282" s="474"/>
      <c r="H282" s="475"/>
    </row>
    <row r="283" spans="1:8" ht="15" customHeight="1" x14ac:dyDescent="0.2">
      <c r="A283" s="226">
        <v>162</v>
      </c>
      <c r="B283" s="474" t="s">
        <v>587</v>
      </c>
      <c r="C283" s="474"/>
      <c r="D283" s="474"/>
      <c r="E283" s="474"/>
      <c r="F283" s="474"/>
      <c r="G283" s="474"/>
      <c r="H283" s="475"/>
    </row>
    <row r="284" spans="1:8" ht="15" customHeight="1" x14ac:dyDescent="0.2">
      <c r="A284" s="226">
        <v>163</v>
      </c>
      <c r="B284" s="474" t="s">
        <v>2749</v>
      </c>
      <c r="C284" s="474"/>
      <c r="D284" s="474"/>
      <c r="E284" s="474"/>
      <c r="F284" s="474"/>
      <c r="G284" s="474"/>
      <c r="H284" s="475"/>
    </row>
    <row r="285" spans="1:8" ht="15" customHeight="1" x14ac:dyDescent="0.2">
      <c r="A285" s="226">
        <v>164</v>
      </c>
      <c r="B285" s="474" t="s">
        <v>2750</v>
      </c>
      <c r="C285" s="474"/>
      <c r="D285" s="474"/>
      <c r="E285" s="474"/>
      <c r="F285" s="474"/>
      <c r="G285" s="474"/>
      <c r="H285" s="475"/>
    </row>
    <row r="286" spans="1:8" ht="15" customHeight="1" x14ac:dyDescent="0.2">
      <c r="A286" s="226">
        <v>170</v>
      </c>
      <c r="B286" s="474" t="s">
        <v>2751</v>
      </c>
      <c r="C286" s="474"/>
      <c r="D286" s="474"/>
      <c r="E286" s="474"/>
      <c r="F286" s="474"/>
      <c r="G286" s="474"/>
      <c r="H286" s="475"/>
    </row>
    <row r="287" spans="1:8" ht="15" customHeight="1" x14ac:dyDescent="0.2">
      <c r="A287" s="226">
        <v>210</v>
      </c>
      <c r="B287" s="474" t="s">
        <v>4271</v>
      </c>
      <c r="C287" s="474"/>
      <c r="D287" s="474"/>
      <c r="E287" s="474"/>
      <c r="F287" s="474"/>
      <c r="G287" s="474"/>
      <c r="H287" s="475"/>
    </row>
    <row r="288" spans="1:8" ht="15" customHeight="1" x14ac:dyDescent="0.2">
      <c r="A288" s="226">
        <v>220</v>
      </c>
      <c r="B288" s="474" t="s">
        <v>4272</v>
      </c>
      <c r="C288" s="474"/>
      <c r="D288" s="474"/>
      <c r="E288" s="474"/>
      <c r="F288" s="474"/>
      <c r="G288" s="474"/>
      <c r="H288" s="475"/>
    </row>
    <row r="289" spans="1:8" ht="15" customHeight="1" x14ac:dyDescent="0.2">
      <c r="A289" s="226">
        <v>230</v>
      </c>
      <c r="B289" s="474" t="s">
        <v>2368</v>
      </c>
      <c r="C289" s="474"/>
      <c r="D289" s="474"/>
      <c r="E289" s="474"/>
      <c r="F289" s="474"/>
      <c r="G289" s="474"/>
      <c r="H289" s="475"/>
    </row>
    <row r="290" spans="1:8" ht="15" customHeight="1" x14ac:dyDescent="0.2">
      <c r="A290" s="226">
        <v>240</v>
      </c>
      <c r="B290" s="474" t="s">
        <v>2369</v>
      </c>
      <c r="C290" s="474"/>
      <c r="D290" s="474"/>
      <c r="E290" s="474"/>
      <c r="F290" s="474"/>
      <c r="G290" s="474"/>
      <c r="H290" s="475"/>
    </row>
    <row r="291" spans="1:8" ht="15" customHeight="1" x14ac:dyDescent="0.2">
      <c r="A291" s="226">
        <v>311</v>
      </c>
      <c r="B291" s="474" t="s">
        <v>2370</v>
      </c>
      <c r="C291" s="474"/>
      <c r="D291" s="474"/>
      <c r="E291" s="474"/>
      <c r="F291" s="474"/>
      <c r="G291" s="474"/>
      <c r="H291" s="475"/>
    </row>
    <row r="292" spans="1:8" ht="15" customHeight="1" x14ac:dyDescent="0.2">
      <c r="A292" s="226">
        <v>312</v>
      </c>
      <c r="B292" s="474" t="s">
        <v>636</v>
      </c>
      <c r="C292" s="474"/>
      <c r="D292" s="474"/>
      <c r="E292" s="474"/>
      <c r="F292" s="474"/>
      <c r="G292" s="474"/>
      <c r="H292" s="475"/>
    </row>
    <row r="293" spans="1:8" ht="15" customHeight="1" x14ac:dyDescent="0.2">
      <c r="A293" s="226">
        <v>321</v>
      </c>
      <c r="B293" s="474" t="s">
        <v>2371</v>
      </c>
      <c r="C293" s="474"/>
      <c r="D293" s="474"/>
      <c r="E293" s="474"/>
      <c r="F293" s="474"/>
      <c r="G293" s="474"/>
      <c r="H293" s="475"/>
    </row>
    <row r="294" spans="1:8" ht="15" customHeight="1" x14ac:dyDescent="0.2">
      <c r="A294" s="226">
        <v>322</v>
      </c>
      <c r="B294" s="474" t="s">
        <v>2372</v>
      </c>
      <c r="C294" s="474"/>
      <c r="D294" s="474"/>
      <c r="E294" s="474"/>
      <c r="F294" s="474"/>
      <c r="G294" s="474"/>
      <c r="H294" s="475"/>
    </row>
    <row r="295" spans="1:8" ht="15" customHeight="1" x14ac:dyDescent="0.2">
      <c r="A295" s="226">
        <v>510</v>
      </c>
      <c r="B295" s="474" t="s">
        <v>2373</v>
      </c>
      <c r="C295" s="474"/>
      <c r="D295" s="474"/>
      <c r="E295" s="474"/>
      <c r="F295" s="474"/>
      <c r="G295" s="474"/>
      <c r="H295" s="475"/>
    </row>
    <row r="296" spans="1:8" ht="15" customHeight="1" x14ac:dyDescent="0.2">
      <c r="A296" s="226">
        <v>520</v>
      </c>
      <c r="B296" s="474" t="s">
        <v>192</v>
      </c>
      <c r="C296" s="474"/>
      <c r="D296" s="474"/>
      <c r="E296" s="474"/>
      <c r="F296" s="474"/>
      <c r="G296" s="474"/>
      <c r="H296" s="475"/>
    </row>
    <row r="297" spans="1:8" ht="15" customHeight="1" x14ac:dyDescent="0.2">
      <c r="A297" s="226">
        <v>610</v>
      </c>
      <c r="B297" s="474" t="s">
        <v>193</v>
      </c>
      <c r="C297" s="474"/>
      <c r="D297" s="474"/>
      <c r="E297" s="474"/>
      <c r="F297" s="474"/>
      <c r="G297" s="474"/>
      <c r="H297" s="475"/>
    </row>
    <row r="298" spans="1:8" ht="15" customHeight="1" x14ac:dyDescent="0.2">
      <c r="A298" s="226">
        <v>620</v>
      </c>
      <c r="B298" s="474" t="s">
        <v>194</v>
      </c>
      <c r="C298" s="474"/>
      <c r="D298" s="474"/>
      <c r="E298" s="474"/>
      <c r="F298" s="474"/>
      <c r="G298" s="474"/>
      <c r="H298" s="475"/>
    </row>
    <row r="299" spans="1:8" ht="15" customHeight="1" x14ac:dyDescent="0.2">
      <c r="A299" s="226">
        <v>710</v>
      </c>
      <c r="B299" s="474" t="s">
        <v>195</v>
      </c>
      <c r="C299" s="474"/>
      <c r="D299" s="474"/>
      <c r="E299" s="474"/>
      <c r="F299" s="474"/>
      <c r="G299" s="474"/>
      <c r="H299" s="475"/>
    </row>
    <row r="300" spans="1:8" ht="15" customHeight="1" x14ac:dyDescent="0.2">
      <c r="A300" s="226">
        <v>721</v>
      </c>
      <c r="B300" s="474" t="s">
        <v>196</v>
      </c>
      <c r="C300" s="474"/>
      <c r="D300" s="474"/>
      <c r="E300" s="474"/>
      <c r="F300" s="474"/>
      <c r="G300" s="474"/>
      <c r="H300" s="475"/>
    </row>
    <row r="301" spans="1:8" ht="15" customHeight="1" x14ac:dyDescent="0.2">
      <c r="A301" s="226">
        <v>729</v>
      </c>
      <c r="B301" s="474" t="s">
        <v>197</v>
      </c>
      <c r="C301" s="474"/>
      <c r="D301" s="474"/>
      <c r="E301" s="474"/>
      <c r="F301" s="474"/>
      <c r="G301" s="474"/>
      <c r="H301" s="475"/>
    </row>
    <row r="302" spans="1:8" ht="15" customHeight="1" x14ac:dyDescent="0.2">
      <c r="A302" s="226">
        <v>811</v>
      </c>
      <c r="B302" s="474" t="s">
        <v>198</v>
      </c>
      <c r="C302" s="474"/>
      <c r="D302" s="474"/>
      <c r="E302" s="474"/>
      <c r="F302" s="474"/>
      <c r="G302" s="474"/>
      <c r="H302" s="475"/>
    </row>
    <row r="303" spans="1:8" ht="15" customHeight="1" x14ac:dyDescent="0.2">
      <c r="A303" s="226">
        <v>812</v>
      </c>
      <c r="B303" s="474" t="s">
        <v>199</v>
      </c>
      <c r="C303" s="474"/>
      <c r="D303" s="474"/>
      <c r="E303" s="474"/>
      <c r="F303" s="474"/>
      <c r="G303" s="474"/>
      <c r="H303" s="475"/>
    </row>
    <row r="304" spans="1:8" ht="15" customHeight="1" x14ac:dyDescent="0.2">
      <c r="A304" s="226">
        <v>891</v>
      </c>
      <c r="B304" s="474" t="s">
        <v>200</v>
      </c>
      <c r="C304" s="474"/>
      <c r="D304" s="474"/>
      <c r="E304" s="474"/>
      <c r="F304" s="474"/>
      <c r="G304" s="474"/>
      <c r="H304" s="475"/>
    </row>
    <row r="305" spans="1:8" ht="15" customHeight="1" x14ac:dyDescent="0.2">
      <c r="A305" s="226">
        <v>892</v>
      </c>
      <c r="B305" s="474" t="s">
        <v>2295</v>
      </c>
      <c r="C305" s="474"/>
      <c r="D305" s="474"/>
      <c r="E305" s="474"/>
      <c r="F305" s="474"/>
      <c r="G305" s="474"/>
      <c r="H305" s="475"/>
    </row>
    <row r="306" spans="1:8" ht="15" customHeight="1" x14ac:dyDescent="0.2">
      <c r="A306" s="226">
        <v>893</v>
      </c>
      <c r="B306" s="474" t="s">
        <v>2296</v>
      </c>
      <c r="C306" s="474"/>
      <c r="D306" s="474"/>
      <c r="E306" s="474"/>
      <c r="F306" s="474"/>
      <c r="G306" s="474"/>
      <c r="H306" s="475"/>
    </row>
    <row r="307" spans="1:8" ht="15" customHeight="1" x14ac:dyDescent="0.2">
      <c r="A307" s="226">
        <v>899</v>
      </c>
      <c r="B307" s="474" t="s">
        <v>2297</v>
      </c>
      <c r="C307" s="474"/>
      <c r="D307" s="474"/>
      <c r="E307" s="474"/>
      <c r="F307" s="474"/>
      <c r="G307" s="474"/>
      <c r="H307" s="475"/>
    </row>
    <row r="308" spans="1:8" ht="15" customHeight="1" x14ac:dyDescent="0.2">
      <c r="A308" s="226">
        <v>910</v>
      </c>
      <c r="B308" s="474" t="s">
        <v>2172</v>
      </c>
      <c r="C308" s="474"/>
      <c r="D308" s="474"/>
      <c r="E308" s="474"/>
      <c r="F308" s="474"/>
      <c r="G308" s="474"/>
      <c r="H308" s="475"/>
    </row>
    <row r="309" spans="1:8" ht="15" customHeight="1" x14ac:dyDescent="0.2">
      <c r="A309" s="226">
        <v>990</v>
      </c>
      <c r="B309" s="474" t="s">
        <v>3344</v>
      </c>
      <c r="C309" s="474"/>
      <c r="D309" s="474"/>
      <c r="E309" s="474"/>
      <c r="F309" s="474"/>
      <c r="G309" s="474"/>
      <c r="H309" s="475"/>
    </row>
    <row r="310" spans="1:8" ht="15" customHeight="1" x14ac:dyDescent="0.2">
      <c r="A310" s="226">
        <v>1011</v>
      </c>
      <c r="B310" s="474" t="s">
        <v>3345</v>
      </c>
      <c r="C310" s="474"/>
      <c r="D310" s="474"/>
      <c r="E310" s="474"/>
      <c r="F310" s="474"/>
      <c r="G310" s="474"/>
      <c r="H310" s="475"/>
    </row>
    <row r="311" spans="1:8" ht="15" customHeight="1" x14ac:dyDescent="0.2">
      <c r="A311" s="226">
        <v>1012</v>
      </c>
      <c r="B311" s="474" t="s">
        <v>2045</v>
      </c>
      <c r="C311" s="474"/>
      <c r="D311" s="474"/>
      <c r="E311" s="474"/>
      <c r="F311" s="474"/>
      <c r="G311" s="474"/>
      <c r="H311" s="475"/>
    </row>
    <row r="312" spans="1:8" ht="15" customHeight="1" x14ac:dyDescent="0.2">
      <c r="A312" s="226">
        <v>1013</v>
      </c>
      <c r="B312" s="474" t="s">
        <v>637</v>
      </c>
      <c r="C312" s="474"/>
      <c r="D312" s="474"/>
      <c r="E312" s="474"/>
      <c r="F312" s="474"/>
      <c r="G312" s="474"/>
      <c r="H312" s="475"/>
    </row>
    <row r="313" spans="1:8" ht="15" customHeight="1" x14ac:dyDescent="0.2">
      <c r="A313" s="226">
        <v>1020</v>
      </c>
      <c r="B313" s="474" t="s">
        <v>2046</v>
      </c>
      <c r="C313" s="474"/>
      <c r="D313" s="474"/>
      <c r="E313" s="474"/>
      <c r="F313" s="474"/>
      <c r="G313" s="474"/>
      <c r="H313" s="475"/>
    </row>
    <row r="314" spans="1:8" ht="15" customHeight="1" x14ac:dyDescent="0.2">
      <c r="A314" s="226">
        <v>1031</v>
      </c>
      <c r="B314" s="474" t="s">
        <v>638</v>
      </c>
      <c r="C314" s="474"/>
      <c r="D314" s="474"/>
      <c r="E314" s="474"/>
      <c r="F314" s="474"/>
      <c r="G314" s="474"/>
      <c r="H314" s="475"/>
    </row>
    <row r="315" spans="1:8" ht="15" customHeight="1" x14ac:dyDescent="0.2">
      <c r="A315" s="226">
        <v>1032</v>
      </c>
      <c r="B315" s="474" t="s">
        <v>639</v>
      </c>
      <c r="C315" s="474"/>
      <c r="D315" s="474"/>
      <c r="E315" s="474"/>
      <c r="F315" s="474"/>
      <c r="G315" s="474"/>
      <c r="H315" s="475"/>
    </row>
    <row r="316" spans="1:8" ht="15" customHeight="1" x14ac:dyDescent="0.2">
      <c r="A316" s="226">
        <v>1039</v>
      </c>
      <c r="B316" s="474" t="s">
        <v>2047</v>
      </c>
      <c r="C316" s="474"/>
      <c r="D316" s="474"/>
      <c r="E316" s="474"/>
      <c r="F316" s="474"/>
      <c r="G316" s="474"/>
      <c r="H316" s="475"/>
    </row>
    <row r="317" spans="1:8" ht="15" customHeight="1" x14ac:dyDescent="0.2">
      <c r="A317" s="226">
        <v>1041</v>
      </c>
      <c r="B317" s="474" t="s">
        <v>2048</v>
      </c>
      <c r="C317" s="474"/>
      <c r="D317" s="474"/>
      <c r="E317" s="474"/>
      <c r="F317" s="474"/>
      <c r="G317" s="474"/>
      <c r="H317" s="475"/>
    </row>
    <row r="318" spans="1:8" ht="15" customHeight="1" x14ac:dyDescent="0.2">
      <c r="A318" s="226">
        <v>1042</v>
      </c>
      <c r="B318" s="474" t="s">
        <v>6</v>
      </c>
      <c r="C318" s="474"/>
      <c r="D318" s="474"/>
      <c r="E318" s="474"/>
      <c r="F318" s="474"/>
      <c r="G318" s="474"/>
      <c r="H318" s="475"/>
    </row>
    <row r="319" spans="1:8" ht="15" customHeight="1" x14ac:dyDescent="0.2">
      <c r="A319" s="226">
        <v>1051</v>
      </c>
      <c r="B319" s="474" t="s">
        <v>7</v>
      </c>
      <c r="C319" s="474"/>
      <c r="D319" s="474"/>
      <c r="E319" s="474"/>
      <c r="F319" s="474"/>
      <c r="G319" s="474"/>
      <c r="H319" s="475"/>
    </row>
    <row r="320" spans="1:8" ht="15" customHeight="1" x14ac:dyDescent="0.2">
      <c r="A320" s="226">
        <v>1052</v>
      </c>
      <c r="B320" s="474" t="s">
        <v>3973</v>
      </c>
      <c r="C320" s="474"/>
      <c r="D320" s="474"/>
      <c r="E320" s="474"/>
      <c r="F320" s="474"/>
      <c r="G320" s="474"/>
      <c r="H320" s="475"/>
    </row>
    <row r="321" spans="1:8" ht="15" customHeight="1" x14ac:dyDescent="0.2">
      <c r="A321" s="226">
        <v>1061</v>
      </c>
      <c r="B321" s="474" t="s">
        <v>8</v>
      </c>
      <c r="C321" s="474"/>
      <c r="D321" s="474"/>
      <c r="E321" s="474"/>
      <c r="F321" s="474"/>
      <c r="G321" s="474"/>
      <c r="H321" s="475"/>
    </row>
    <row r="322" spans="1:8" ht="15" customHeight="1" x14ac:dyDescent="0.2">
      <c r="A322" s="226">
        <v>1062</v>
      </c>
      <c r="B322" s="474" t="s">
        <v>1129</v>
      </c>
      <c r="C322" s="474"/>
      <c r="D322" s="474"/>
      <c r="E322" s="474"/>
      <c r="F322" s="474"/>
      <c r="G322" s="474"/>
      <c r="H322" s="475"/>
    </row>
    <row r="323" spans="1:8" ht="15" customHeight="1" x14ac:dyDescent="0.2">
      <c r="A323" s="226">
        <v>1071</v>
      </c>
      <c r="B323" s="474" t="s">
        <v>1975</v>
      </c>
      <c r="C323" s="474"/>
      <c r="D323" s="474"/>
      <c r="E323" s="474"/>
      <c r="F323" s="474"/>
      <c r="G323" s="474"/>
      <c r="H323" s="475"/>
    </row>
    <row r="324" spans="1:8" ht="15" customHeight="1" x14ac:dyDescent="0.2">
      <c r="A324" s="226">
        <v>1072</v>
      </c>
      <c r="B324" s="474" t="s">
        <v>1976</v>
      </c>
      <c r="C324" s="474"/>
      <c r="D324" s="474"/>
      <c r="E324" s="474"/>
      <c r="F324" s="474"/>
      <c r="G324" s="474"/>
      <c r="H324" s="475"/>
    </row>
    <row r="325" spans="1:8" ht="15" customHeight="1" x14ac:dyDescent="0.2">
      <c r="A325" s="226">
        <v>1073</v>
      </c>
      <c r="B325" s="474" t="s">
        <v>1161</v>
      </c>
      <c r="C325" s="474"/>
      <c r="D325" s="474"/>
      <c r="E325" s="474"/>
      <c r="F325" s="474"/>
      <c r="G325" s="474"/>
      <c r="H325" s="475"/>
    </row>
    <row r="326" spans="1:8" ht="15" customHeight="1" x14ac:dyDescent="0.2">
      <c r="A326" s="226">
        <v>1081</v>
      </c>
      <c r="B326" s="474" t="s">
        <v>1130</v>
      </c>
      <c r="C326" s="474"/>
      <c r="D326" s="474"/>
      <c r="E326" s="474"/>
      <c r="F326" s="474"/>
      <c r="G326" s="474"/>
      <c r="H326" s="475"/>
    </row>
    <row r="327" spans="1:8" ht="15" customHeight="1" x14ac:dyDescent="0.2">
      <c r="A327" s="226">
        <v>1082</v>
      </c>
      <c r="B327" s="474" t="s">
        <v>1263</v>
      </c>
      <c r="C327" s="474"/>
      <c r="D327" s="474"/>
      <c r="E327" s="474"/>
      <c r="F327" s="474"/>
      <c r="G327" s="474"/>
      <c r="H327" s="475"/>
    </row>
    <row r="328" spans="1:8" ht="15" customHeight="1" x14ac:dyDescent="0.2">
      <c r="A328" s="226">
        <v>1083</v>
      </c>
      <c r="B328" s="474" t="s">
        <v>1131</v>
      </c>
      <c r="C328" s="474"/>
      <c r="D328" s="474"/>
      <c r="E328" s="474"/>
      <c r="F328" s="474"/>
      <c r="G328" s="474"/>
      <c r="H328" s="475"/>
    </row>
    <row r="329" spans="1:8" ht="15" customHeight="1" x14ac:dyDescent="0.2">
      <c r="A329" s="226">
        <v>1084</v>
      </c>
      <c r="B329" s="474" t="s">
        <v>1264</v>
      </c>
      <c r="C329" s="474"/>
      <c r="D329" s="474"/>
      <c r="E329" s="474"/>
      <c r="F329" s="474"/>
      <c r="G329" s="474"/>
      <c r="H329" s="475"/>
    </row>
    <row r="330" spans="1:8" ht="15" customHeight="1" x14ac:dyDescent="0.2">
      <c r="A330" s="226">
        <v>1085</v>
      </c>
      <c r="B330" s="474" t="s">
        <v>344</v>
      </c>
      <c r="C330" s="474"/>
      <c r="D330" s="474"/>
      <c r="E330" s="474"/>
      <c r="F330" s="474"/>
      <c r="G330" s="474"/>
      <c r="H330" s="475"/>
    </row>
    <row r="331" spans="1:8" ht="15" customHeight="1" x14ac:dyDescent="0.2">
      <c r="A331" s="226">
        <v>1086</v>
      </c>
      <c r="B331" s="474" t="s">
        <v>345</v>
      </c>
      <c r="C331" s="474"/>
      <c r="D331" s="474"/>
      <c r="E331" s="474"/>
      <c r="F331" s="474"/>
      <c r="G331" s="474"/>
      <c r="H331" s="475"/>
    </row>
    <row r="332" spans="1:8" ht="15" customHeight="1" x14ac:dyDescent="0.2">
      <c r="A332" s="226">
        <v>1089</v>
      </c>
      <c r="B332" s="474" t="s">
        <v>346</v>
      </c>
      <c r="C332" s="474"/>
      <c r="D332" s="474"/>
      <c r="E332" s="474"/>
      <c r="F332" s="474"/>
      <c r="G332" s="474"/>
      <c r="H332" s="475"/>
    </row>
    <row r="333" spans="1:8" ht="15" customHeight="1" x14ac:dyDescent="0.2">
      <c r="A333" s="226">
        <v>1091</v>
      </c>
      <c r="B333" s="474" t="s">
        <v>2692</v>
      </c>
      <c r="C333" s="474"/>
      <c r="D333" s="474"/>
      <c r="E333" s="474"/>
      <c r="F333" s="474"/>
      <c r="G333" s="474"/>
      <c r="H333" s="475"/>
    </row>
    <row r="334" spans="1:8" ht="15" customHeight="1" x14ac:dyDescent="0.2">
      <c r="A334" s="226">
        <v>1092</v>
      </c>
      <c r="B334" s="474" t="s">
        <v>3760</v>
      </c>
      <c r="C334" s="474"/>
      <c r="D334" s="474"/>
      <c r="E334" s="474"/>
      <c r="F334" s="474"/>
      <c r="G334" s="474"/>
      <c r="H334" s="475"/>
    </row>
    <row r="335" spans="1:8" ht="15" customHeight="1" x14ac:dyDescent="0.2">
      <c r="A335" s="226">
        <v>1101</v>
      </c>
      <c r="B335" s="474" t="s">
        <v>1502</v>
      </c>
      <c r="C335" s="474"/>
      <c r="D335" s="474"/>
      <c r="E335" s="474"/>
      <c r="F335" s="474"/>
      <c r="G335" s="474"/>
      <c r="H335" s="475"/>
    </row>
    <row r="336" spans="1:8" ht="15" customHeight="1" x14ac:dyDescent="0.2">
      <c r="A336" s="226">
        <v>1102</v>
      </c>
      <c r="B336" s="474" t="s">
        <v>2024</v>
      </c>
      <c r="C336" s="474"/>
      <c r="D336" s="474"/>
      <c r="E336" s="474"/>
      <c r="F336" s="474"/>
      <c r="G336" s="474"/>
      <c r="H336" s="475"/>
    </row>
    <row r="337" spans="1:8" ht="15" customHeight="1" x14ac:dyDescent="0.2">
      <c r="A337" s="226">
        <v>1103</v>
      </c>
      <c r="B337" s="474" t="s">
        <v>2025</v>
      </c>
      <c r="C337" s="474"/>
      <c r="D337" s="474"/>
      <c r="E337" s="474"/>
      <c r="F337" s="474"/>
      <c r="G337" s="474"/>
      <c r="H337" s="475"/>
    </row>
    <row r="338" spans="1:8" ht="15" customHeight="1" x14ac:dyDescent="0.2">
      <c r="A338" s="226">
        <v>1104</v>
      </c>
      <c r="B338" s="474" t="s">
        <v>43</v>
      </c>
      <c r="C338" s="474"/>
      <c r="D338" s="474"/>
      <c r="E338" s="474"/>
      <c r="F338" s="474"/>
      <c r="G338" s="474"/>
      <c r="H338" s="475"/>
    </row>
    <row r="339" spans="1:8" ht="15" customHeight="1" x14ac:dyDescent="0.2">
      <c r="A339" s="226">
        <v>1105</v>
      </c>
      <c r="B339" s="474" t="s">
        <v>691</v>
      </c>
      <c r="C339" s="474"/>
      <c r="D339" s="474"/>
      <c r="E339" s="474"/>
      <c r="F339" s="474"/>
      <c r="G339" s="474"/>
      <c r="H339" s="475"/>
    </row>
    <row r="340" spans="1:8" ht="15" customHeight="1" x14ac:dyDescent="0.2">
      <c r="A340" s="226">
        <v>1106</v>
      </c>
      <c r="B340" s="474" t="s">
        <v>692</v>
      </c>
      <c r="C340" s="474"/>
      <c r="D340" s="474"/>
      <c r="E340" s="474"/>
      <c r="F340" s="474"/>
      <c r="G340" s="474"/>
      <c r="H340" s="475"/>
    </row>
    <row r="341" spans="1:8" ht="15" customHeight="1" x14ac:dyDescent="0.2">
      <c r="A341" s="226">
        <v>1107</v>
      </c>
      <c r="B341" s="474" t="s">
        <v>3879</v>
      </c>
      <c r="C341" s="474"/>
      <c r="D341" s="474"/>
      <c r="E341" s="474"/>
      <c r="F341" s="474"/>
      <c r="G341" s="474"/>
      <c r="H341" s="475"/>
    </row>
    <row r="342" spans="1:8" ht="15" customHeight="1" x14ac:dyDescent="0.2">
      <c r="A342" s="226">
        <v>1200</v>
      </c>
      <c r="B342" s="474" t="s">
        <v>3880</v>
      </c>
      <c r="C342" s="474"/>
      <c r="D342" s="474"/>
      <c r="E342" s="474"/>
      <c r="F342" s="474"/>
      <c r="G342" s="474"/>
      <c r="H342" s="475"/>
    </row>
    <row r="343" spans="1:8" ht="15" customHeight="1" x14ac:dyDescent="0.2">
      <c r="A343" s="226">
        <v>1310</v>
      </c>
      <c r="B343" s="474" t="s">
        <v>3881</v>
      </c>
      <c r="C343" s="474"/>
      <c r="D343" s="474"/>
      <c r="E343" s="474"/>
      <c r="F343" s="474"/>
      <c r="G343" s="474"/>
      <c r="H343" s="475"/>
    </row>
    <row r="344" spans="1:8" ht="15" customHeight="1" x14ac:dyDescent="0.2">
      <c r="A344" s="226">
        <v>1320</v>
      </c>
      <c r="B344" s="474" t="s">
        <v>3882</v>
      </c>
      <c r="C344" s="474"/>
      <c r="D344" s="474"/>
      <c r="E344" s="474"/>
      <c r="F344" s="474"/>
      <c r="G344" s="474"/>
      <c r="H344" s="475"/>
    </row>
    <row r="345" spans="1:8" ht="15" customHeight="1" x14ac:dyDescent="0.2">
      <c r="A345" s="226">
        <v>1330</v>
      </c>
      <c r="B345" s="474" t="s">
        <v>2161</v>
      </c>
      <c r="C345" s="474"/>
      <c r="D345" s="474"/>
      <c r="E345" s="474"/>
      <c r="F345" s="474"/>
      <c r="G345" s="474"/>
      <c r="H345" s="475"/>
    </row>
    <row r="346" spans="1:8" ht="15" customHeight="1" x14ac:dyDescent="0.2">
      <c r="A346" s="226">
        <v>1391</v>
      </c>
      <c r="B346" s="474" t="s">
        <v>1893</v>
      </c>
      <c r="C346" s="474"/>
      <c r="D346" s="474"/>
      <c r="E346" s="474"/>
      <c r="F346" s="474"/>
      <c r="G346" s="474"/>
      <c r="H346" s="475"/>
    </row>
    <row r="347" spans="1:8" ht="15" customHeight="1" x14ac:dyDescent="0.2">
      <c r="A347" s="226">
        <v>1392</v>
      </c>
      <c r="B347" s="474" t="s">
        <v>3883</v>
      </c>
      <c r="C347" s="474"/>
      <c r="D347" s="474"/>
      <c r="E347" s="474"/>
      <c r="F347" s="474"/>
      <c r="G347" s="474"/>
      <c r="H347" s="475"/>
    </row>
    <row r="348" spans="1:8" ht="15" customHeight="1" x14ac:dyDescent="0.2">
      <c r="A348" s="226">
        <v>1393</v>
      </c>
      <c r="B348" s="474" t="s">
        <v>3884</v>
      </c>
      <c r="C348" s="474"/>
      <c r="D348" s="474"/>
      <c r="E348" s="474"/>
      <c r="F348" s="474"/>
      <c r="G348" s="474"/>
      <c r="H348" s="475"/>
    </row>
    <row r="349" spans="1:8" ht="15" customHeight="1" x14ac:dyDescent="0.2">
      <c r="A349" s="226">
        <v>1394</v>
      </c>
      <c r="B349" s="474" t="s">
        <v>3885</v>
      </c>
      <c r="C349" s="474"/>
      <c r="D349" s="474"/>
      <c r="E349" s="474"/>
      <c r="F349" s="474"/>
      <c r="G349" s="474"/>
      <c r="H349" s="475"/>
    </row>
    <row r="350" spans="1:8" ht="15" customHeight="1" x14ac:dyDescent="0.2">
      <c r="A350" s="226">
        <v>1395</v>
      </c>
      <c r="B350" s="474" t="s">
        <v>880</v>
      </c>
      <c r="C350" s="474"/>
      <c r="D350" s="474"/>
      <c r="E350" s="474"/>
      <c r="F350" s="474"/>
      <c r="G350" s="474"/>
      <c r="H350" s="475"/>
    </row>
    <row r="351" spans="1:8" ht="15" customHeight="1" x14ac:dyDescent="0.2">
      <c r="A351" s="226">
        <v>1396</v>
      </c>
      <c r="B351" s="474" t="s">
        <v>407</v>
      </c>
      <c r="C351" s="474"/>
      <c r="D351" s="474"/>
      <c r="E351" s="474"/>
      <c r="F351" s="474"/>
      <c r="G351" s="474"/>
      <c r="H351" s="475"/>
    </row>
    <row r="352" spans="1:8" ht="15" customHeight="1" x14ac:dyDescent="0.2">
      <c r="A352" s="226">
        <v>1399</v>
      </c>
      <c r="B352" s="474" t="s">
        <v>408</v>
      </c>
      <c r="C352" s="474"/>
      <c r="D352" s="474"/>
      <c r="E352" s="474"/>
      <c r="F352" s="474"/>
      <c r="G352" s="474"/>
      <c r="H352" s="475"/>
    </row>
    <row r="353" spans="1:8" ht="15" customHeight="1" x14ac:dyDescent="0.2">
      <c r="A353" s="226">
        <v>1411</v>
      </c>
      <c r="B353" s="474" t="s">
        <v>1062</v>
      </c>
      <c r="C353" s="474"/>
      <c r="D353" s="474"/>
      <c r="E353" s="474"/>
      <c r="F353" s="474"/>
      <c r="G353" s="474"/>
      <c r="H353" s="475"/>
    </row>
    <row r="354" spans="1:8" ht="15" customHeight="1" x14ac:dyDescent="0.2">
      <c r="A354" s="226">
        <v>1412</v>
      </c>
      <c r="B354" s="474" t="s">
        <v>409</v>
      </c>
      <c r="C354" s="474"/>
      <c r="D354" s="474"/>
      <c r="E354" s="474"/>
      <c r="F354" s="474"/>
      <c r="G354" s="474"/>
      <c r="H354" s="475"/>
    </row>
    <row r="355" spans="1:8" ht="15" customHeight="1" x14ac:dyDescent="0.2">
      <c r="A355" s="226">
        <v>1413</v>
      </c>
      <c r="B355" s="474" t="s">
        <v>410</v>
      </c>
      <c r="C355" s="474"/>
      <c r="D355" s="474"/>
      <c r="E355" s="474"/>
      <c r="F355" s="474"/>
      <c r="G355" s="474"/>
      <c r="H355" s="475"/>
    </row>
    <row r="356" spans="1:8" ht="15" customHeight="1" x14ac:dyDescent="0.2">
      <c r="A356" s="226">
        <v>1414</v>
      </c>
      <c r="B356" s="474" t="s">
        <v>641</v>
      </c>
      <c r="C356" s="474"/>
      <c r="D356" s="474"/>
      <c r="E356" s="474"/>
      <c r="F356" s="474"/>
      <c r="G356" s="474"/>
      <c r="H356" s="475"/>
    </row>
    <row r="357" spans="1:8" ht="15" customHeight="1" x14ac:dyDescent="0.2">
      <c r="A357" s="226">
        <v>1419</v>
      </c>
      <c r="B357" s="474" t="s">
        <v>411</v>
      </c>
      <c r="C357" s="474"/>
      <c r="D357" s="474"/>
      <c r="E357" s="474"/>
      <c r="F357" s="474"/>
      <c r="G357" s="474"/>
      <c r="H357" s="475"/>
    </row>
    <row r="358" spans="1:8" ht="15" customHeight="1" x14ac:dyDescent="0.2">
      <c r="A358" s="226">
        <v>1420</v>
      </c>
      <c r="B358" s="474" t="s">
        <v>412</v>
      </c>
      <c r="C358" s="474"/>
      <c r="D358" s="474"/>
      <c r="E358" s="474"/>
      <c r="F358" s="474"/>
      <c r="G358" s="474"/>
      <c r="H358" s="475"/>
    </row>
    <row r="359" spans="1:8" ht="15" customHeight="1" x14ac:dyDescent="0.2">
      <c r="A359" s="226">
        <v>1431</v>
      </c>
      <c r="B359" s="474" t="s">
        <v>1061</v>
      </c>
      <c r="C359" s="474"/>
      <c r="D359" s="474"/>
      <c r="E359" s="474"/>
      <c r="F359" s="474"/>
      <c r="G359" s="474"/>
      <c r="H359" s="475"/>
    </row>
    <row r="360" spans="1:8" ht="15" customHeight="1" x14ac:dyDescent="0.2">
      <c r="A360" s="226">
        <v>1439</v>
      </c>
      <c r="B360" s="474" t="s">
        <v>2092</v>
      </c>
      <c r="C360" s="474"/>
      <c r="D360" s="474"/>
      <c r="E360" s="474"/>
      <c r="F360" s="474"/>
      <c r="G360" s="474"/>
      <c r="H360" s="475"/>
    </row>
    <row r="361" spans="1:8" ht="15" customHeight="1" x14ac:dyDescent="0.2">
      <c r="A361" s="226">
        <v>1511</v>
      </c>
      <c r="B361" s="474" t="s">
        <v>2758</v>
      </c>
      <c r="C361" s="474"/>
      <c r="D361" s="474"/>
      <c r="E361" s="474"/>
      <c r="F361" s="474"/>
      <c r="G361" s="474"/>
      <c r="H361" s="475"/>
    </row>
    <row r="362" spans="1:8" ht="15" customHeight="1" x14ac:dyDescent="0.2">
      <c r="A362" s="226">
        <v>1512</v>
      </c>
      <c r="B362" s="474" t="s">
        <v>2759</v>
      </c>
      <c r="C362" s="474"/>
      <c r="D362" s="474"/>
      <c r="E362" s="474"/>
      <c r="F362" s="474"/>
      <c r="G362" s="474"/>
      <c r="H362" s="475"/>
    </row>
    <row r="363" spans="1:8" ht="15" customHeight="1" x14ac:dyDescent="0.2">
      <c r="A363" s="226">
        <v>1520</v>
      </c>
      <c r="B363" s="474" t="s">
        <v>2964</v>
      </c>
      <c r="C363" s="474"/>
      <c r="D363" s="474"/>
      <c r="E363" s="474"/>
      <c r="F363" s="474"/>
      <c r="G363" s="474"/>
      <c r="H363" s="475"/>
    </row>
    <row r="364" spans="1:8" ht="15" customHeight="1" x14ac:dyDescent="0.2">
      <c r="A364" s="226">
        <v>1610</v>
      </c>
      <c r="B364" s="474" t="s">
        <v>2965</v>
      </c>
      <c r="C364" s="474"/>
      <c r="D364" s="474"/>
      <c r="E364" s="474"/>
      <c r="F364" s="474"/>
      <c r="G364" s="474"/>
      <c r="H364" s="475"/>
    </row>
    <row r="365" spans="1:8" ht="15" customHeight="1" x14ac:dyDescent="0.2">
      <c r="A365" s="226">
        <v>1621</v>
      </c>
      <c r="B365" s="474" t="s">
        <v>2966</v>
      </c>
      <c r="C365" s="474"/>
      <c r="D365" s="474"/>
      <c r="E365" s="474"/>
      <c r="F365" s="474"/>
      <c r="G365" s="474"/>
      <c r="H365" s="475"/>
    </row>
    <row r="366" spans="1:8" ht="15" customHeight="1" x14ac:dyDescent="0.2">
      <c r="A366" s="226">
        <v>1622</v>
      </c>
      <c r="B366" s="474" t="s">
        <v>2900</v>
      </c>
      <c r="C366" s="474"/>
      <c r="D366" s="474"/>
      <c r="E366" s="474"/>
      <c r="F366" s="474"/>
      <c r="G366" s="474"/>
      <c r="H366" s="475"/>
    </row>
    <row r="367" spans="1:8" ht="15" customHeight="1" x14ac:dyDescent="0.2">
      <c r="A367" s="226">
        <v>1623</v>
      </c>
      <c r="B367" s="474" t="s">
        <v>2901</v>
      </c>
      <c r="C367" s="474"/>
      <c r="D367" s="474"/>
      <c r="E367" s="474"/>
      <c r="F367" s="474"/>
      <c r="G367" s="474"/>
      <c r="H367" s="475"/>
    </row>
    <row r="368" spans="1:8" ht="15" customHeight="1" x14ac:dyDescent="0.2">
      <c r="A368" s="226">
        <v>1624</v>
      </c>
      <c r="B368" s="474" t="s">
        <v>642</v>
      </c>
      <c r="C368" s="474"/>
      <c r="D368" s="474"/>
      <c r="E368" s="474"/>
      <c r="F368" s="474"/>
      <c r="G368" s="474"/>
      <c r="H368" s="475"/>
    </row>
    <row r="369" spans="1:8" ht="15" customHeight="1" x14ac:dyDescent="0.2">
      <c r="A369" s="226">
        <v>1629</v>
      </c>
      <c r="B369" s="474" t="s">
        <v>869</v>
      </c>
      <c r="C369" s="474"/>
      <c r="D369" s="474"/>
      <c r="E369" s="474"/>
      <c r="F369" s="474"/>
      <c r="G369" s="474"/>
      <c r="H369" s="475"/>
    </row>
    <row r="370" spans="1:8" ht="15" customHeight="1" x14ac:dyDescent="0.2">
      <c r="A370" s="226">
        <v>1711</v>
      </c>
      <c r="B370" s="474" t="s">
        <v>643</v>
      </c>
      <c r="C370" s="474"/>
      <c r="D370" s="474"/>
      <c r="E370" s="474"/>
      <c r="F370" s="474"/>
      <c r="G370" s="474"/>
      <c r="H370" s="475"/>
    </row>
    <row r="371" spans="1:8" ht="15" customHeight="1" x14ac:dyDescent="0.2">
      <c r="A371" s="226">
        <v>1712</v>
      </c>
      <c r="B371" s="474" t="s">
        <v>644</v>
      </c>
      <c r="C371" s="474"/>
      <c r="D371" s="474"/>
      <c r="E371" s="474"/>
      <c r="F371" s="474"/>
      <c r="G371" s="474"/>
      <c r="H371" s="475"/>
    </row>
    <row r="372" spans="1:8" ht="15" customHeight="1" x14ac:dyDescent="0.2">
      <c r="A372" s="226">
        <v>1721</v>
      </c>
      <c r="B372" s="474" t="s">
        <v>870</v>
      </c>
      <c r="C372" s="474"/>
      <c r="D372" s="474"/>
      <c r="E372" s="474"/>
      <c r="F372" s="474"/>
      <c r="G372" s="474"/>
      <c r="H372" s="475"/>
    </row>
    <row r="373" spans="1:8" ht="15" customHeight="1" x14ac:dyDescent="0.2">
      <c r="A373" s="226">
        <v>1722</v>
      </c>
      <c r="B373" s="474" t="s">
        <v>1121</v>
      </c>
      <c r="C373" s="474"/>
      <c r="D373" s="474"/>
      <c r="E373" s="474"/>
      <c r="F373" s="474"/>
      <c r="G373" s="474"/>
      <c r="H373" s="475"/>
    </row>
    <row r="374" spans="1:8" ht="15" customHeight="1" x14ac:dyDescent="0.2">
      <c r="A374" s="226">
        <v>1723</v>
      </c>
      <c r="B374" s="474" t="s">
        <v>645</v>
      </c>
      <c r="C374" s="474"/>
      <c r="D374" s="474"/>
      <c r="E374" s="474"/>
      <c r="F374" s="474"/>
      <c r="G374" s="474"/>
      <c r="H374" s="475"/>
    </row>
    <row r="375" spans="1:8" ht="15" customHeight="1" x14ac:dyDescent="0.2">
      <c r="A375" s="226">
        <v>1724</v>
      </c>
      <c r="B375" s="474" t="s">
        <v>646</v>
      </c>
      <c r="C375" s="474"/>
      <c r="D375" s="474"/>
      <c r="E375" s="474"/>
      <c r="F375" s="474"/>
      <c r="G375" s="474"/>
      <c r="H375" s="475"/>
    </row>
    <row r="376" spans="1:8" ht="15" customHeight="1" x14ac:dyDescent="0.2">
      <c r="A376" s="226">
        <v>1729</v>
      </c>
      <c r="B376" s="474" t="s">
        <v>1122</v>
      </c>
      <c r="C376" s="474"/>
      <c r="D376" s="474"/>
      <c r="E376" s="474"/>
      <c r="F376" s="474"/>
      <c r="G376" s="474"/>
      <c r="H376" s="475"/>
    </row>
    <row r="377" spans="1:8" ht="15" customHeight="1" x14ac:dyDescent="0.2">
      <c r="A377" s="226">
        <v>1811</v>
      </c>
      <c r="B377" s="474" t="s">
        <v>3700</v>
      </c>
      <c r="C377" s="474"/>
      <c r="D377" s="474"/>
      <c r="E377" s="474"/>
      <c r="F377" s="474"/>
      <c r="G377" s="474"/>
      <c r="H377" s="475"/>
    </row>
    <row r="378" spans="1:8" ht="15" customHeight="1" x14ac:dyDescent="0.2">
      <c r="A378" s="226">
        <v>1812</v>
      </c>
      <c r="B378" s="474" t="s">
        <v>1123</v>
      </c>
      <c r="C378" s="474"/>
      <c r="D378" s="474"/>
      <c r="E378" s="474"/>
      <c r="F378" s="474"/>
      <c r="G378" s="474"/>
      <c r="H378" s="475"/>
    </row>
    <row r="379" spans="1:8" ht="15" customHeight="1" x14ac:dyDescent="0.2">
      <c r="A379" s="226">
        <v>1813</v>
      </c>
      <c r="B379" s="474" t="s">
        <v>1124</v>
      </c>
      <c r="C379" s="474"/>
      <c r="D379" s="474"/>
      <c r="E379" s="474"/>
      <c r="F379" s="474"/>
      <c r="G379" s="474"/>
      <c r="H379" s="475"/>
    </row>
    <row r="380" spans="1:8" ht="15" customHeight="1" x14ac:dyDescent="0.2">
      <c r="A380" s="226">
        <v>1814</v>
      </c>
      <c r="B380" s="474" t="s">
        <v>1125</v>
      </c>
      <c r="C380" s="474"/>
      <c r="D380" s="474"/>
      <c r="E380" s="474"/>
      <c r="F380" s="474"/>
      <c r="G380" s="474"/>
      <c r="H380" s="475"/>
    </row>
    <row r="381" spans="1:8" ht="15" customHeight="1" x14ac:dyDescent="0.2">
      <c r="A381" s="226">
        <v>1820</v>
      </c>
      <c r="B381" s="474" t="s">
        <v>3321</v>
      </c>
      <c r="C381" s="474"/>
      <c r="D381" s="474"/>
      <c r="E381" s="474"/>
      <c r="F381" s="474"/>
      <c r="G381" s="474"/>
      <c r="H381" s="475"/>
    </row>
    <row r="382" spans="1:8" ht="15" customHeight="1" x14ac:dyDescent="0.2">
      <c r="A382" s="226">
        <v>1910</v>
      </c>
      <c r="B382" s="474" t="s">
        <v>3701</v>
      </c>
      <c r="C382" s="474"/>
      <c r="D382" s="474"/>
      <c r="E382" s="474"/>
      <c r="F382" s="474"/>
      <c r="G382" s="474"/>
      <c r="H382" s="475"/>
    </row>
    <row r="383" spans="1:8" ht="15" customHeight="1" x14ac:dyDescent="0.2">
      <c r="A383" s="226">
        <v>1920</v>
      </c>
      <c r="B383" s="474" t="s">
        <v>3322</v>
      </c>
      <c r="C383" s="474"/>
      <c r="D383" s="474"/>
      <c r="E383" s="474"/>
      <c r="F383" s="474"/>
      <c r="G383" s="474"/>
      <c r="H383" s="475"/>
    </row>
    <row r="384" spans="1:8" ht="15" customHeight="1" x14ac:dyDescent="0.2">
      <c r="A384" s="226">
        <v>2011</v>
      </c>
      <c r="B384" s="474" t="s">
        <v>4293</v>
      </c>
      <c r="C384" s="474"/>
      <c r="D384" s="474"/>
      <c r="E384" s="474"/>
      <c r="F384" s="474"/>
      <c r="G384" s="474"/>
      <c r="H384" s="475"/>
    </row>
    <row r="385" spans="1:8" ht="15" customHeight="1" x14ac:dyDescent="0.2">
      <c r="A385" s="226">
        <v>2012</v>
      </c>
      <c r="B385" s="474" t="s">
        <v>4294</v>
      </c>
      <c r="C385" s="474"/>
      <c r="D385" s="474"/>
      <c r="E385" s="474"/>
      <c r="F385" s="474"/>
      <c r="G385" s="474"/>
      <c r="H385" s="475"/>
    </row>
    <row r="386" spans="1:8" ht="15" customHeight="1" x14ac:dyDescent="0.2">
      <c r="A386" s="226">
        <v>2013</v>
      </c>
      <c r="B386" s="474" t="s">
        <v>3323</v>
      </c>
      <c r="C386" s="474"/>
      <c r="D386" s="474"/>
      <c r="E386" s="474"/>
      <c r="F386" s="474"/>
      <c r="G386" s="474"/>
      <c r="H386" s="475"/>
    </row>
    <row r="387" spans="1:8" ht="15" customHeight="1" x14ac:dyDescent="0.2">
      <c r="A387" s="226">
        <v>2014</v>
      </c>
      <c r="B387" s="474" t="s">
        <v>3853</v>
      </c>
      <c r="C387" s="474"/>
      <c r="D387" s="474"/>
      <c r="E387" s="474"/>
      <c r="F387" s="474"/>
      <c r="G387" s="474"/>
      <c r="H387" s="475"/>
    </row>
    <row r="388" spans="1:8" ht="15" customHeight="1" x14ac:dyDescent="0.2">
      <c r="A388" s="226">
        <v>2015</v>
      </c>
      <c r="B388" s="474" t="s">
        <v>3854</v>
      </c>
      <c r="C388" s="474"/>
      <c r="D388" s="474"/>
      <c r="E388" s="474"/>
      <c r="F388" s="474"/>
      <c r="G388" s="474"/>
      <c r="H388" s="475"/>
    </row>
    <row r="389" spans="1:8" ht="15" customHeight="1" x14ac:dyDescent="0.2">
      <c r="A389" s="226">
        <v>2016</v>
      </c>
      <c r="B389" s="474" t="s">
        <v>3855</v>
      </c>
      <c r="C389" s="474"/>
      <c r="D389" s="474"/>
      <c r="E389" s="474"/>
      <c r="F389" s="474"/>
      <c r="G389" s="474"/>
      <c r="H389" s="475"/>
    </row>
    <row r="390" spans="1:8" ht="15" customHeight="1" x14ac:dyDescent="0.2">
      <c r="A390" s="226">
        <v>2017</v>
      </c>
      <c r="B390" s="474" t="s">
        <v>263</v>
      </c>
      <c r="C390" s="474"/>
      <c r="D390" s="474"/>
      <c r="E390" s="474"/>
      <c r="F390" s="474"/>
      <c r="G390" s="474"/>
      <c r="H390" s="475"/>
    </row>
    <row r="391" spans="1:8" ht="15" customHeight="1" x14ac:dyDescent="0.2">
      <c r="A391" s="226">
        <v>2020</v>
      </c>
      <c r="B391" s="474" t="s">
        <v>968</v>
      </c>
      <c r="C391" s="474"/>
      <c r="D391" s="474"/>
      <c r="E391" s="474"/>
      <c r="F391" s="474"/>
      <c r="G391" s="474"/>
      <c r="H391" s="475"/>
    </row>
    <row r="392" spans="1:8" ht="15" customHeight="1" x14ac:dyDescent="0.2">
      <c r="A392" s="226">
        <v>2030</v>
      </c>
      <c r="B392" s="474" t="s">
        <v>1398</v>
      </c>
      <c r="C392" s="474"/>
      <c r="D392" s="474"/>
      <c r="E392" s="474"/>
      <c r="F392" s="474"/>
      <c r="G392" s="474"/>
      <c r="H392" s="475"/>
    </row>
    <row r="393" spans="1:8" ht="15" customHeight="1" x14ac:dyDescent="0.2">
      <c r="A393" s="226">
        <v>2041</v>
      </c>
      <c r="B393" s="474" t="s">
        <v>4289</v>
      </c>
      <c r="C393" s="474"/>
      <c r="D393" s="474"/>
      <c r="E393" s="474"/>
      <c r="F393" s="474"/>
      <c r="G393" s="474"/>
      <c r="H393" s="475"/>
    </row>
    <row r="394" spans="1:8" ht="15" customHeight="1" x14ac:dyDescent="0.2">
      <c r="A394" s="226">
        <v>2042</v>
      </c>
      <c r="B394" s="474" t="s">
        <v>1805</v>
      </c>
      <c r="C394" s="474"/>
      <c r="D394" s="474"/>
      <c r="E394" s="474"/>
      <c r="F394" s="474"/>
      <c r="G394" s="474"/>
      <c r="H394" s="475"/>
    </row>
    <row r="395" spans="1:8" ht="15" customHeight="1" x14ac:dyDescent="0.2">
      <c r="A395" s="226">
        <v>2051</v>
      </c>
      <c r="B395" s="474" t="s">
        <v>2145</v>
      </c>
      <c r="C395" s="474"/>
      <c r="D395" s="474"/>
      <c r="E395" s="474"/>
      <c r="F395" s="474"/>
      <c r="G395" s="474"/>
      <c r="H395" s="475"/>
    </row>
    <row r="396" spans="1:8" ht="15" customHeight="1" x14ac:dyDescent="0.2">
      <c r="A396" s="226">
        <v>2052</v>
      </c>
      <c r="B396" s="474" t="s">
        <v>1806</v>
      </c>
      <c r="C396" s="474"/>
      <c r="D396" s="474"/>
      <c r="E396" s="474"/>
      <c r="F396" s="474"/>
      <c r="G396" s="474"/>
      <c r="H396" s="475"/>
    </row>
    <row r="397" spans="1:8" ht="15" customHeight="1" x14ac:dyDescent="0.2">
      <c r="A397" s="226">
        <v>2053</v>
      </c>
      <c r="B397" s="474" t="s">
        <v>2146</v>
      </c>
      <c r="C397" s="474"/>
      <c r="D397" s="474"/>
      <c r="E397" s="474"/>
      <c r="F397" s="474"/>
      <c r="G397" s="474"/>
      <c r="H397" s="475"/>
    </row>
    <row r="398" spans="1:8" ht="15" customHeight="1" x14ac:dyDescent="0.2">
      <c r="A398" s="226">
        <v>2059</v>
      </c>
      <c r="B398" s="474" t="s">
        <v>1807</v>
      </c>
      <c r="C398" s="474"/>
      <c r="D398" s="474"/>
      <c r="E398" s="474"/>
      <c r="F398" s="474"/>
      <c r="G398" s="474"/>
      <c r="H398" s="475"/>
    </row>
    <row r="399" spans="1:8" ht="15" customHeight="1" x14ac:dyDescent="0.2">
      <c r="A399" s="226">
        <v>2060</v>
      </c>
      <c r="B399" s="474" t="s">
        <v>1808</v>
      </c>
      <c r="C399" s="474"/>
      <c r="D399" s="474"/>
      <c r="E399" s="474"/>
      <c r="F399" s="474"/>
      <c r="G399" s="474"/>
      <c r="H399" s="475"/>
    </row>
    <row r="400" spans="1:8" ht="15" customHeight="1" x14ac:dyDescent="0.2">
      <c r="A400" s="226">
        <v>2110</v>
      </c>
      <c r="B400" s="474" t="s">
        <v>1809</v>
      </c>
      <c r="C400" s="474"/>
      <c r="D400" s="474"/>
      <c r="E400" s="474"/>
      <c r="F400" s="474"/>
      <c r="G400" s="474"/>
      <c r="H400" s="475"/>
    </row>
    <row r="401" spans="1:8" ht="15" customHeight="1" x14ac:dyDescent="0.2">
      <c r="A401" s="226">
        <v>2120</v>
      </c>
      <c r="B401" s="474" t="s">
        <v>2144</v>
      </c>
      <c r="C401" s="474"/>
      <c r="D401" s="474"/>
      <c r="E401" s="474"/>
      <c r="F401" s="474"/>
      <c r="G401" s="474"/>
      <c r="H401" s="475"/>
    </row>
    <row r="402" spans="1:8" ht="15" customHeight="1" x14ac:dyDescent="0.2">
      <c r="A402" s="226">
        <v>2211</v>
      </c>
      <c r="B402" s="474" t="s">
        <v>948</v>
      </c>
      <c r="C402" s="474"/>
      <c r="D402" s="474"/>
      <c r="E402" s="474"/>
      <c r="F402" s="474"/>
      <c r="G402" s="474"/>
      <c r="H402" s="475"/>
    </row>
    <row r="403" spans="1:8" ht="15" customHeight="1" x14ac:dyDescent="0.2">
      <c r="A403" s="226">
        <v>2219</v>
      </c>
      <c r="B403" s="474" t="s">
        <v>2147</v>
      </c>
      <c r="C403" s="474"/>
      <c r="D403" s="474"/>
      <c r="E403" s="474"/>
      <c r="F403" s="474"/>
      <c r="G403" s="474"/>
      <c r="H403" s="475"/>
    </row>
    <row r="404" spans="1:8" ht="15" customHeight="1" x14ac:dyDescent="0.2">
      <c r="A404" s="226">
        <v>2221</v>
      </c>
      <c r="B404" s="474" t="s">
        <v>949</v>
      </c>
      <c r="C404" s="474"/>
      <c r="D404" s="474"/>
      <c r="E404" s="474"/>
      <c r="F404" s="474"/>
      <c r="G404" s="474"/>
      <c r="H404" s="475"/>
    </row>
    <row r="405" spans="1:8" ht="15" customHeight="1" x14ac:dyDescent="0.2">
      <c r="A405" s="226">
        <v>2222</v>
      </c>
      <c r="B405" s="474" t="s">
        <v>2148</v>
      </c>
      <c r="C405" s="474"/>
      <c r="D405" s="474"/>
      <c r="E405" s="474"/>
      <c r="F405" s="474"/>
      <c r="G405" s="474"/>
      <c r="H405" s="475"/>
    </row>
    <row r="406" spans="1:8" ht="15" customHeight="1" x14ac:dyDescent="0.2">
      <c r="A406" s="226">
        <v>2223</v>
      </c>
      <c r="B406" s="474" t="s">
        <v>950</v>
      </c>
      <c r="C406" s="474"/>
      <c r="D406" s="474"/>
      <c r="E406" s="474"/>
      <c r="F406" s="474"/>
      <c r="G406" s="474"/>
      <c r="H406" s="475"/>
    </row>
    <row r="407" spans="1:8" ht="15" customHeight="1" x14ac:dyDescent="0.2">
      <c r="A407" s="226">
        <v>2229</v>
      </c>
      <c r="B407" s="474" t="s">
        <v>951</v>
      </c>
      <c r="C407" s="474"/>
      <c r="D407" s="474"/>
      <c r="E407" s="474"/>
      <c r="F407" s="474"/>
      <c r="G407" s="474"/>
      <c r="H407" s="475"/>
    </row>
    <row r="408" spans="1:8" ht="15" customHeight="1" x14ac:dyDescent="0.2">
      <c r="A408" s="226">
        <v>2311</v>
      </c>
      <c r="B408" s="474" t="s">
        <v>743</v>
      </c>
      <c r="C408" s="474"/>
      <c r="D408" s="474"/>
      <c r="E408" s="474"/>
      <c r="F408" s="474"/>
      <c r="G408" s="474"/>
      <c r="H408" s="475"/>
    </row>
    <row r="409" spans="1:8" ht="15" customHeight="1" x14ac:dyDescent="0.2">
      <c r="A409" s="226">
        <v>2312</v>
      </c>
      <c r="B409" s="474" t="s">
        <v>744</v>
      </c>
      <c r="C409" s="474"/>
      <c r="D409" s="474"/>
      <c r="E409" s="474"/>
      <c r="F409" s="474"/>
      <c r="G409" s="474"/>
      <c r="H409" s="475"/>
    </row>
    <row r="410" spans="1:8" ht="15" customHeight="1" x14ac:dyDescent="0.2">
      <c r="A410" s="226">
        <v>2313</v>
      </c>
      <c r="B410" s="474" t="s">
        <v>700</v>
      </c>
      <c r="C410" s="474"/>
      <c r="D410" s="474"/>
      <c r="E410" s="474"/>
      <c r="F410" s="474"/>
      <c r="G410" s="474"/>
      <c r="H410" s="475"/>
    </row>
    <row r="411" spans="1:8" ht="15" customHeight="1" x14ac:dyDescent="0.2">
      <c r="A411" s="226">
        <v>2314</v>
      </c>
      <c r="B411" s="474" t="s">
        <v>701</v>
      </c>
      <c r="C411" s="474"/>
      <c r="D411" s="474"/>
      <c r="E411" s="474"/>
      <c r="F411" s="474"/>
      <c r="G411" s="474"/>
      <c r="H411" s="475"/>
    </row>
    <row r="412" spans="1:8" ht="15" customHeight="1" x14ac:dyDescent="0.2">
      <c r="A412" s="226">
        <v>2319</v>
      </c>
      <c r="B412" s="474" t="s">
        <v>952</v>
      </c>
      <c r="C412" s="474"/>
      <c r="D412" s="474"/>
      <c r="E412" s="474"/>
      <c r="F412" s="474"/>
      <c r="G412" s="474"/>
      <c r="H412" s="475"/>
    </row>
    <row r="413" spans="1:8" ht="15" customHeight="1" x14ac:dyDescent="0.2">
      <c r="A413" s="226">
        <v>2320</v>
      </c>
      <c r="B413" s="474" t="s">
        <v>953</v>
      </c>
      <c r="C413" s="474"/>
      <c r="D413" s="474"/>
      <c r="E413" s="474"/>
      <c r="F413" s="474"/>
      <c r="G413" s="474"/>
      <c r="H413" s="475"/>
    </row>
    <row r="414" spans="1:8" ht="15" customHeight="1" x14ac:dyDescent="0.2">
      <c r="A414" s="226">
        <v>2331</v>
      </c>
      <c r="B414" s="474" t="s">
        <v>500</v>
      </c>
      <c r="C414" s="474"/>
      <c r="D414" s="474"/>
      <c r="E414" s="474"/>
      <c r="F414" s="474"/>
      <c r="G414" s="474"/>
      <c r="H414" s="475"/>
    </row>
    <row r="415" spans="1:8" ht="15" customHeight="1" x14ac:dyDescent="0.2">
      <c r="A415" s="226">
        <v>2332</v>
      </c>
      <c r="B415" s="474" t="s">
        <v>1189</v>
      </c>
      <c r="C415" s="474"/>
      <c r="D415" s="474"/>
      <c r="E415" s="474"/>
      <c r="F415" s="474"/>
      <c r="G415" s="474"/>
      <c r="H415" s="475"/>
    </row>
    <row r="416" spans="1:8" ht="15" customHeight="1" x14ac:dyDescent="0.2">
      <c r="A416" s="226">
        <v>2341</v>
      </c>
      <c r="B416" s="474" t="s">
        <v>1190</v>
      </c>
      <c r="C416" s="474"/>
      <c r="D416" s="474"/>
      <c r="E416" s="474"/>
      <c r="F416" s="474"/>
      <c r="G416" s="474"/>
      <c r="H416" s="475"/>
    </row>
    <row r="417" spans="1:8" ht="15" customHeight="1" x14ac:dyDescent="0.2">
      <c r="A417" s="226">
        <v>2342</v>
      </c>
      <c r="B417" s="474" t="s">
        <v>1191</v>
      </c>
      <c r="C417" s="474"/>
      <c r="D417" s="474"/>
      <c r="E417" s="474"/>
      <c r="F417" s="474"/>
      <c r="G417" s="474"/>
      <c r="H417" s="475"/>
    </row>
    <row r="418" spans="1:8" ht="15" customHeight="1" x14ac:dyDescent="0.2">
      <c r="A418" s="226">
        <v>2343</v>
      </c>
      <c r="B418" s="474" t="s">
        <v>1192</v>
      </c>
      <c r="C418" s="474"/>
      <c r="D418" s="474"/>
      <c r="E418" s="474"/>
      <c r="F418" s="474"/>
      <c r="G418" s="474"/>
      <c r="H418" s="475"/>
    </row>
    <row r="419" spans="1:8" ht="15" customHeight="1" x14ac:dyDescent="0.2">
      <c r="A419" s="226">
        <v>2344</v>
      </c>
      <c r="B419" s="474" t="s">
        <v>315</v>
      </c>
      <c r="C419" s="474"/>
      <c r="D419" s="474"/>
      <c r="E419" s="474"/>
      <c r="F419" s="474"/>
      <c r="G419" s="474"/>
      <c r="H419" s="475"/>
    </row>
    <row r="420" spans="1:8" ht="15" customHeight="1" x14ac:dyDescent="0.2">
      <c r="A420" s="226">
        <v>2349</v>
      </c>
      <c r="B420" s="474" t="s">
        <v>680</v>
      </c>
      <c r="C420" s="474"/>
      <c r="D420" s="474"/>
      <c r="E420" s="474"/>
      <c r="F420" s="474"/>
      <c r="G420" s="474"/>
      <c r="H420" s="475"/>
    </row>
    <row r="421" spans="1:8" ht="15" customHeight="1" x14ac:dyDescent="0.2">
      <c r="A421" s="226">
        <v>2351</v>
      </c>
      <c r="B421" s="474" t="s">
        <v>501</v>
      </c>
      <c r="C421" s="474"/>
      <c r="D421" s="474"/>
      <c r="E421" s="474"/>
      <c r="F421" s="474"/>
      <c r="G421" s="474"/>
      <c r="H421" s="475"/>
    </row>
    <row r="422" spans="1:8" ht="15" customHeight="1" x14ac:dyDescent="0.2">
      <c r="A422" s="226">
        <v>2352</v>
      </c>
      <c r="B422" s="474" t="s">
        <v>681</v>
      </c>
      <c r="C422" s="474"/>
      <c r="D422" s="474"/>
      <c r="E422" s="474"/>
      <c r="F422" s="474"/>
      <c r="G422" s="474"/>
      <c r="H422" s="475"/>
    </row>
    <row r="423" spans="1:8" ht="15" customHeight="1" x14ac:dyDescent="0.2">
      <c r="A423" s="226">
        <v>2361</v>
      </c>
      <c r="B423" s="474" t="s">
        <v>682</v>
      </c>
      <c r="C423" s="474"/>
      <c r="D423" s="474"/>
      <c r="E423" s="474"/>
      <c r="F423" s="474"/>
      <c r="G423" s="474"/>
      <c r="H423" s="475"/>
    </row>
    <row r="424" spans="1:8" ht="15" customHeight="1" x14ac:dyDescent="0.2">
      <c r="A424" s="226">
        <v>2362</v>
      </c>
      <c r="B424" s="474" t="s">
        <v>683</v>
      </c>
      <c r="C424" s="474"/>
      <c r="D424" s="474"/>
      <c r="E424" s="474"/>
      <c r="F424" s="474"/>
      <c r="G424" s="474"/>
      <c r="H424" s="475"/>
    </row>
    <row r="425" spans="1:8" ht="15" customHeight="1" x14ac:dyDescent="0.2">
      <c r="A425" s="226">
        <v>2363</v>
      </c>
      <c r="B425" s="474" t="s">
        <v>2380</v>
      </c>
      <c r="C425" s="474"/>
      <c r="D425" s="474"/>
      <c r="E425" s="474"/>
      <c r="F425" s="474"/>
      <c r="G425" s="474"/>
      <c r="H425" s="475"/>
    </row>
    <row r="426" spans="1:8" ht="15" customHeight="1" x14ac:dyDescent="0.2">
      <c r="A426" s="226">
        <v>2364</v>
      </c>
      <c r="B426" s="474" t="s">
        <v>2381</v>
      </c>
      <c r="C426" s="474"/>
      <c r="D426" s="474"/>
      <c r="E426" s="474"/>
      <c r="F426" s="474"/>
      <c r="G426" s="474"/>
      <c r="H426" s="475"/>
    </row>
    <row r="427" spans="1:8" ht="15" customHeight="1" x14ac:dyDescent="0.2">
      <c r="A427" s="226">
        <v>2365</v>
      </c>
      <c r="B427" s="474" t="s">
        <v>2382</v>
      </c>
      <c r="C427" s="474"/>
      <c r="D427" s="474"/>
      <c r="E427" s="474"/>
      <c r="F427" s="474"/>
      <c r="G427" s="474"/>
      <c r="H427" s="475"/>
    </row>
    <row r="428" spans="1:8" ht="15" customHeight="1" x14ac:dyDescent="0.2">
      <c r="A428" s="226">
        <v>2369</v>
      </c>
      <c r="B428" s="474" t="s">
        <v>684</v>
      </c>
      <c r="C428" s="474"/>
      <c r="D428" s="474"/>
      <c r="E428" s="474"/>
      <c r="F428" s="474"/>
      <c r="G428" s="474"/>
      <c r="H428" s="475"/>
    </row>
    <row r="429" spans="1:8" ht="15" customHeight="1" x14ac:dyDescent="0.2">
      <c r="A429" s="226">
        <v>2370</v>
      </c>
      <c r="B429" s="474" t="s">
        <v>685</v>
      </c>
      <c r="C429" s="474"/>
      <c r="D429" s="474"/>
      <c r="E429" s="474"/>
      <c r="F429" s="474"/>
      <c r="G429" s="474"/>
      <c r="H429" s="475"/>
    </row>
    <row r="430" spans="1:8" ht="15" customHeight="1" x14ac:dyDescent="0.2">
      <c r="A430" s="226">
        <v>2391</v>
      </c>
      <c r="B430" s="474" t="s">
        <v>2415</v>
      </c>
      <c r="C430" s="474"/>
      <c r="D430" s="474"/>
      <c r="E430" s="474"/>
      <c r="F430" s="474"/>
      <c r="G430" s="474"/>
      <c r="H430" s="475"/>
    </row>
    <row r="431" spans="1:8" ht="15" customHeight="1" x14ac:dyDescent="0.2">
      <c r="A431" s="226">
        <v>2399</v>
      </c>
      <c r="B431" s="474" t="s">
        <v>686</v>
      </c>
      <c r="C431" s="474"/>
      <c r="D431" s="474"/>
      <c r="E431" s="474"/>
      <c r="F431" s="474"/>
      <c r="G431" s="474"/>
      <c r="H431" s="475"/>
    </row>
    <row r="432" spans="1:8" ht="15" customHeight="1" x14ac:dyDescent="0.2">
      <c r="A432" s="226">
        <v>2410</v>
      </c>
      <c r="B432" s="474" t="s">
        <v>687</v>
      </c>
      <c r="C432" s="474"/>
      <c r="D432" s="474"/>
      <c r="E432" s="474"/>
      <c r="F432" s="474"/>
      <c r="G432" s="474"/>
      <c r="H432" s="475"/>
    </row>
    <row r="433" spans="1:8" ht="15" customHeight="1" x14ac:dyDescent="0.2">
      <c r="A433" s="226">
        <v>2420</v>
      </c>
      <c r="B433" s="474" t="s">
        <v>688</v>
      </c>
      <c r="C433" s="474"/>
      <c r="D433" s="474"/>
      <c r="E433" s="474"/>
      <c r="F433" s="474"/>
      <c r="G433" s="474"/>
      <c r="H433" s="475"/>
    </row>
    <row r="434" spans="1:8" ht="15" customHeight="1" x14ac:dyDescent="0.2">
      <c r="A434" s="226">
        <v>2431</v>
      </c>
      <c r="B434" s="474" t="s">
        <v>689</v>
      </c>
      <c r="C434" s="474"/>
      <c r="D434" s="474"/>
      <c r="E434" s="474"/>
      <c r="F434" s="474"/>
      <c r="G434" s="474"/>
      <c r="H434" s="475"/>
    </row>
    <row r="435" spans="1:8" ht="15" customHeight="1" x14ac:dyDescent="0.2">
      <c r="A435" s="226">
        <v>2432</v>
      </c>
      <c r="B435" s="474" t="s">
        <v>1460</v>
      </c>
      <c r="C435" s="474"/>
      <c r="D435" s="474"/>
      <c r="E435" s="474"/>
      <c r="F435" s="474"/>
      <c r="G435" s="474"/>
      <c r="H435" s="475"/>
    </row>
    <row r="436" spans="1:8" ht="15" customHeight="1" x14ac:dyDescent="0.2">
      <c r="A436" s="226">
        <v>2433</v>
      </c>
      <c r="B436" s="474" t="s">
        <v>1461</v>
      </c>
      <c r="C436" s="474"/>
      <c r="D436" s="474"/>
      <c r="E436" s="474"/>
      <c r="F436" s="474"/>
      <c r="G436" s="474"/>
      <c r="H436" s="475"/>
    </row>
    <row r="437" spans="1:8" ht="15" customHeight="1" x14ac:dyDescent="0.2">
      <c r="A437" s="226">
        <v>2434</v>
      </c>
      <c r="B437" s="474" t="s">
        <v>1462</v>
      </c>
      <c r="C437" s="474"/>
      <c r="D437" s="474"/>
      <c r="E437" s="474"/>
      <c r="F437" s="474"/>
      <c r="G437" s="474"/>
      <c r="H437" s="475"/>
    </row>
    <row r="438" spans="1:8" ht="15" customHeight="1" x14ac:dyDescent="0.2">
      <c r="A438" s="226">
        <v>2441</v>
      </c>
      <c r="B438" s="474" t="s">
        <v>2416</v>
      </c>
      <c r="C438" s="474"/>
      <c r="D438" s="474"/>
      <c r="E438" s="474"/>
      <c r="F438" s="474"/>
      <c r="G438" s="474"/>
      <c r="H438" s="475"/>
    </row>
    <row r="439" spans="1:8" ht="15" customHeight="1" x14ac:dyDescent="0.2">
      <c r="A439" s="226">
        <v>2442</v>
      </c>
      <c r="B439" s="474" t="s">
        <v>2417</v>
      </c>
      <c r="C439" s="474"/>
      <c r="D439" s="474"/>
      <c r="E439" s="474"/>
      <c r="F439" s="474"/>
      <c r="G439" s="474"/>
      <c r="H439" s="475"/>
    </row>
    <row r="440" spans="1:8" ht="15" customHeight="1" x14ac:dyDescent="0.2">
      <c r="A440" s="226">
        <v>2443</v>
      </c>
      <c r="B440" s="474" t="s">
        <v>1463</v>
      </c>
      <c r="C440" s="474"/>
      <c r="D440" s="474"/>
      <c r="E440" s="474"/>
      <c r="F440" s="474"/>
      <c r="G440" s="474"/>
      <c r="H440" s="475"/>
    </row>
    <row r="441" spans="1:8" ht="15" customHeight="1" x14ac:dyDescent="0.2">
      <c r="A441" s="226">
        <v>2444</v>
      </c>
      <c r="B441" s="474" t="s">
        <v>2418</v>
      </c>
      <c r="C441" s="474"/>
      <c r="D441" s="474"/>
      <c r="E441" s="474"/>
      <c r="F441" s="474"/>
      <c r="G441" s="474"/>
      <c r="H441" s="475"/>
    </row>
    <row r="442" spans="1:8" ht="15" customHeight="1" x14ac:dyDescent="0.2">
      <c r="A442" s="226">
        <v>2445</v>
      </c>
      <c r="B442" s="474" t="s">
        <v>2419</v>
      </c>
      <c r="C442" s="474"/>
      <c r="D442" s="474"/>
      <c r="E442" s="474"/>
      <c r="F442" s="474"/>
      <c r="G442" s="474"/>
      <c r="H442" s="475"/>
    </row>
    <row r="443" spans="1:8" ht="15" customHeight="1" x14ac:dyDescent="0.2">
      <c r="A443" s="226">
        <v>2446</v>
      </c>
      <c r="B443" s="474" t="s">
        <v>1464</v>
      </c>
      <c r="C443" s="474"/>
      <c r="D443" s="474"/>
      <c r="E443" s="474"/>
      <c r="F443" s="474"/>
      <c r="G443" s="474"/>
      <c r="H443" s="475"/>
    </row>
    <row r="444" spans="1:8" ht="15" customHeight="1" x14ac:dyDescent="0.2">
      <c r="A444" s="226">
        <v>2451</v>
      </c>
      <c r="B444" s="474" t="s">
        <v>2420</v>
      </c>
      <c r="C444" s="474"/>
      <c r="D444" s="474"/>
      <c r="E444" s="474"/>
      <c r="F444" s="474"/>
      <c r="G444" s="474"/>
      <c r="H444" s="475"/>
    </row>
    <row r="445" spans="1:8" ht="15" customHeight="1" x14ac:dyDescent="0.2">
      <c r="A445" s="226">
        <v>2452</v>
      </c>
      <c r="B445" s="474" t="s">
        <v>2421</v>
      </c>
      <c r="C445" s="474"/>
      <c r="D445" s="474"/>
      <c r="E445" s="474"/>
      <c r="F445" s="474"/>
      <c r="G445" s="474"/>
      <c r="H445" s="475"/>
    </row>
    <row r="446" spans="1:8" ht="15" customHeight="1" x14ac:dyDescent="0.2">
      <c r="A446" s="226">
        <v>2453</v>
      </c>
      <c r="B446" s="474" t="s">
        <v>1465</v>
      </c>
      <c r="C446" s="474"/>
      <c r="D446" s="474"/>
      <c r="E446" s="474"/>
      <c r="F446" s="474"/>
      <c r="G446" s="474"/>
      <c r="H446" s="475"/>
    </row>
    <row r="447" spans="1:8" ht="15" customHeight="1" x14ac:dyDescent="0.2">
      <c r="A447" s="226">
        <v>2454</v>
      </c>
      <c r="B447" s="474" t="s">
        <v>1466</v>
      </c>
      <c r="C447" s="474"/>
      <c r="D447" s="474"/>
      <c r="E447" s="474"/>
      <c r="F447" s="474"/>
      <c r="G447" s="474"/>
      <c r="H447" s="475"/>
    </row>
    <row r="448" spans="1:8" ht="15" customHeight="1" x14ac:dyDescent="0.2">
      <c r="A448" s="226">
        <v>2511</v>
      </c>
      <c r="B448" s="474" t="s">
        <v>419</v>
      </c>
      <c r="C448" s="474"/>
      <c r="D448" s="474"/>
      <c r="E448" s="474"/>
      <c r="F448" s="474"/>
      <c r="G448" s="474"/>
      <c r="H448" s="475"/>
    </row>
    <row r="449" spans="1:8" ht="15" customHeight="1" x14ac:dyDescent="0.2">
      <c r="A449" s="226">
        <v>2512</v>
      </c>
      <c r="B449" s="474" t="s">
        <v>420</v>
      </c>
      <c r="C449" s="474"/>
      <c r="D449" s="474"/>
      <c r="E449" s="474"/>
      <c r="F449" s="474"/>
      <c r="G449" s="474"/>
      <c r="H449" s="475"/>
    </row>
    <row r="450" spans="1:8" ht="15" customHeight="1" x14ac:dyDescent="0.2">
      <c r="A450" s="226">
        <v>2521</v>
      </c>
      <c r="B450" s="474" t="s">
        <v>2560</v>
      </c>
      <c r="C450" s="474"/>
      <c r="D450" s="474"/>
      <c r="E450" s="474"/>
      <c r="F450" s="474"/>
      <c r="G450" s="474"/>
      <c r="H450" s="475"/>
    </row>
    <row r="451" spans="1:8" ht="15" customHeight="1" x14ac:dyDescent="0.2">
      <c r="A451" s="226">
        <v>2529</v>
      </c>
      <c r="B451" s="474" t="s">
        <v>3510</v>
      </c>
      <c r="C451" s="474"/>
      <c r="D451" s="474"/>
      <c r="E451" s="474"/>
      <c r="F451" s="474"/>
      <c r="G451" s="474"/>
      <c r="H451" s="475"/>
    </row>
    <row r="452" spans="1:8" ht="15" customHeight="1" x14ac:dyDescent="0.2">
      <c r="A452" s="226">
        <v>2530</v>
      </c>
      <c r="B452" s="474" t="s">
        <v>2881</v>
      </c>
      <c r="C452" s="474"/>
      <c r="D452" s="474"/>
      <c r="E452" s="474"/>
      <c r="F452" s="474"/>
      <c r="G452" s="474"/>
      <c r="H452" s="475"/>
    </row>
    <row r="453" spans="1:8" ht="15" customHeight="1" x14ac:dyDescent="0.2">
      <c r="A453" s="226">
        <v>2540</v>
      </c>
      <c r="B453" s="474" t="s">
        <v>2882</v>
      </c>
      <c r="C453" s="474"/>
      <c r="D453" s="474"/>
      <c r="E453" s="474"/>
      <c r="F453" s="474"/>
      <c r="G453" s="474"/>
      <c r="H453" s="475"/>
    </row>
    <row r="454" spans="1:8" ht="15" customHeight="1" x14ac:dyDescent="0.2">
      <c r="A454" s="226">
        <v>2550</v>
      </c>
      <c r="B454" s="474" t="s">
        <v>2883</v>
      </c>
      <c r="C454" s="474"/>
      <c r="D454" s="474"/>
      <c r="E454" s="474"/>
      <c r="F454" s="474"/>
      <c r="G454" s="474"/>
      <c r="H454" s="475"/>
    </row>
    <row r="455" spans="1:8" ht="15" customHeight="1" x14ac:dyDescent="0.2">
      <c r="A455" s="226">
        <v>2561</v>
      </c>
      <c r="B455" s="474" t="s">
        <v>2884</v>
      </c>
      <c r="C455" s="474"/>
      <c r="D455" s="474"/>
      <c r="E455" s="474"/>
      <c r="F455" s="474"/>
      <c r="G455" s="474"/>
      <c r="H455" s="475"/>
    </row>
    <row r="456" spans="1:8" ht="15" customHeight="1" x14ac:dyDescent="0.2">
      <c r="A456" s="226">
        <v>2562</v>
      </c>
      <c r="B456" s="474" t="s">
        <v>2885</v>
      </c>
      <c r="C456" s="474"/>
      <c r="D456" s="474"/>
      <c r="E456" s="474"/>
      <c r="F456" s="474"/>
      <c r="G456" s="474"/>
      <c r="H456" s="475"/>
    </row>
    <row r="457" spans="1:8" ht="15" customHeight="1" x14ac:dyDescent="0.2">
      <c r="A457" s="226">
        <v>2571</v>
      </c>
      <c r="B457" s="474" t="s">
        <v>2265</v>
      </c>
      <c r="C457" s="474"/>
      <c r="D457" s="474"/>
      <c r="E457" s="474"/>
      <c r="F457" s="474"/>
      <c r="G457" s="474"/>
      <c r="H457" s="475"/>
    </row>
    <row r="458" spans="1:8" ht="15" customHeight="1" x14ac:dyDescent="0.2">
      <c r="A458" s="226">
        <v>2572</v>
      </c>
      <c r="B458" s="474" t="s">
        <v>2267</v>
      </c>
      <c r="C458" s="474"/>
      <c r="D458" s="474"/>
      <c r="E458" s="474"/>
      <c r="F458" s="474"/>
      <c r="G458" s="474"/>
      <c r="H458" s="475"/>
    </row>
    <row r="459" spans="1:8" ht="15" customHeight="1" x14ac:dyDescent="0.2">
      <c r="A459" s="226">
        <v>2573</v>
      </c>
      <c r="B459" s="474" t="s">
        <v>2266</v>
      </c>
      <c r="C459" s="474"/>
      <c r="D459" s="474"/>
      <c r="E459" s="474"/>
      <c r="F459" s="474"/>
      <c r="G459" s="474"/>
      <c r="H459" s="475"/>
    </row>
    <row r="460" spans="1:8" ht="15" customHeight="1" x14ac:dyDescent="0.2">
      <c r="A460" s="226">
        <v>2591</v>
      </c>
      <c r="B460" s="474" t="s">
        <v>2886</v>
      </c>
      <c r="C460" s="474"/>
      <c r="D460" s="474"/>
      <c r="E460" s="474"/>
      <c r="F460" s="474"/>
      <c r="G460" s="474"/>
      <c r="H460" s="475"/>
    </row>
    <row r="461" spans="1:8" ht="15" customHeight="1" x14ac:dyDescent="0.2">
      <c r="A461" s="226">
        <v>2592</v>
      </c>
      <c r="B461" s="474" t="s">
        <v>2887</v>
      </c>
      <c r="C461" s="474"/>
      <c r="D461" s="474"/>
      <c r="E461" s="474"/>
      <c r="F461" s="474"/>
      <c r="G461" s="474"/>
      <c r="H461" s="475"/>
    </row>
    <row r="462" spans="1:8" ht="15" customHeight="1" x14ac:dyDescent="0.2">
      <c r="A462" s="226">
        <v>2593</v>
      </c>
      <c r="B462" s="474" t="s">
        <v>2888</v>
      </c>
      <c r="C462" s="474"/>
      <c r="D462" s="474"/>
      <c r="E462" s="474"/>
      <c r="F462" s="474"/>
      <c r="G462" s="474"/>
      <c r="H462" s="475"/>
    </row>
    <row r="463" spans="1:8" ht="15" customHeight="1" x14ac:dyDescent="0.2">
      <c r="A463" s="226">
        <v>2594</v>
      </c>
      <c r="B463" s="474" t="s">
        <v>2889</v>
      </c>
      <c r="C463" s="474"/>
      <c r="D463" s="474"/>
      <c r="E463" s="474"/>
      <c r="F463" s="474"/>
      <c r="G463" s="474"/>
      <c r="H463" s="475"/>
    </row>
    <row r="464" spans="1:8" ht="15" customHeight="1" x14ac:dyDescent="0.2">
      <c r="A464" s="226">
        <v>2599</v>
      </c>
      <c r="B464" s="474" t="s">
        <v>4262</v>
      </c>
      <c r="C464" s="474"/>
      <c r="D464" s="474"/>
      <c r="E464" s="474"/>
      <c r="F464" s="474"/>
      <c r="G464" s="474"/>
      <c r="H464" s="475"/>
    </row>
    <row r="465" spans="1:8" ht="15" customHeight="1" x14ac:dyDescent="0.2">
      <c r="A465" s="226">
        <v>2611</v>
      </c>
      <c r="B465" s="474" t="s">
        <v>4263</v>
      </c>
      <c r="C465" s="474"/>
      <c r="D465" s="474"/>
      <c r="E465" s="474"/>
      <c r="F465" s="474"/>
      <c r="G465" s="474"/>
      <c r="H465" s="475"/>
    </row>
    <row r="466" spans="1:8" ht="15" customHeight="1" x14ac:dyDescent="0.2">
      <c r="A466" s="226">
        <v>2612</v>
      </c>
      <c r="B466" s="474" t="s">
        <v>4255</v>
      </c>
      <c r="C466" s="474"/>
      <c r="D466" s="474"/>
      <c r="E466" s="474"/>
      <c r="F466" s="474"/>
      <c r="G466" s="474"/>
      <c r="H466" s="475"/>
    </row>
    <row r="467" spans="1:8" ht="15" customHeight="1" x14ac:dyDescent="0.2">
      <c r="A467" s="226">
        <v>2620</v>
      </c>
      <c r="B467" s="474" t="s">
        <v>271</v>
      </c>
      <c r="C467" s="474"/>
      <c r="D467" s="474"/>
      <c r="E467" s="474"/>
      <c r="F467" s="474"/>
      <c r="G467" s="474"/>
      <c r="H467" s="475"/>
    </row>
    <row r="468" spans="1:8" ht="15" customHeight="1" x14ac:dyDescent="0.2">
      <c r="A468" s="226">
        <v>2630</v>
      </c>
      <c r="B468" s="474" t="s">
        <v>272</v>
      </c>
      <c r="C468" s="474"/>
      <c r="D468" s="474"/>
      <c r="E468" s="474"/>
      <c r="F468" s="474"/>
      <c r="G468" s="474"/>
      <c r="H468" s="475"/>
    </row>
    <row r="469" spans="1:8" ht="15" customHeight="1" x14ac:dyDescent="0.2">
      <c r="A469" s="226">
        <v>2640</v>
      </c>
      <c r="B469" s="474" t="s">
        <v>273</v>
      </c>
      <c r="C469" s="474"/>
      <c r="D469" s="474"/>
      <c r="E469" s="474"/>
      <c r="F469" s="474"/>
      <c r="G469" s="474"/>
      <c r="H469" s="475"/>
    </row>
    <row r="470" spans="1:8" ht="15" customHeight="1" x14ac:dyDescent="0.2">
      <c r="A470" s="226">
        <v>2651</v>
      </c>
      <c r="B470" s="474" t="s">
        <v>274</v>
      </c>
      <c r="C470" s="474"/>
      <c r="D470" s="474"/>
      <c r="E470" s="474"/>
      <c r="F470" s="474"/>
      <c r="G470" s="474"/>
      <c r="H470" s="475"/>
    </row>
    <row r="471" spans="1:8" ht="15" customHeight="1" x14ac:dyDescent="0.2">
      <c r="A471" s="226">
        <v>2652</v>
      </c>
      <c r="B471" s="474" t="s">
        <v>275</v>
      </c>
      <c r="C471" s="474"/>
      <c r="D471" s="474"/>
      <c r="E471" s="474"/>
      <c r="F471" s="474"/>
      <c r="G471" s="474"/>
      <c r="H471" s="475"/>
    </row>
    <row r="472" spans="1:8" ht="15" customHeight="1" x14ac:dyDescent="0.2">
      <c r="A472" s="226">
        <v>2660</v>
      </c>
      <c r="B472" s="474" t="s">
        <v>276</v>
      </c>
      <c r="C472" s="474"/>
      <c r="D472" s="474"/>
      <c r="E472" s="474"/>
      <c r="F472" s="474"/>
      <c r="G472" s="474"/>
      <c r="H472" s="475"/>
    </row>
    <row r="473" spans="1:8" ht="15" customHeight="1" x14ac:dyDescent="0.2">
      <c r="A473" s="226">
        <v>2670</v>
      </c>
      <c r="B473" s="474" t="s">
        <v>397</v>
      </c>
      <c r="C473" s="474"/>
      <c r="D473" s="474"/>
      <c r="E473" s="474"/>
      <c r="F473" s="474"/>
      <c r="G473" s="474"/>
      <c r="H473" s="475"/>
    </row>
    <row r="474" spans="1:8" ht="15" customHeight="1" x14ac:dyDescent="0.2">
      <c r="A474" s="226">
        <v>2680</v>
      </c>
      <c r="B474" s="474" t="s">
        <v>398</v>
      </c>
      <c r="C474" s="474"/>
      <c r="D474" s="474"/>
      <c r="E474" s="474"/>
      <c r="F474" s="474"/>
      <c r="G474" s="474"/>
      <c r="H474" s="475"/>
    </row>
    <row r="475" spans="1:8" ht="15" customHeight="1" x14ac:dyDescent="0.2">
      <c r="A475" s="226">
        <v>2711</v>
      </c>
      <c r="B475" s="474" t="s">
        <v>399</v>
      </c>
      <c r="C475" s="474"/>
      <c r="D475" s="474"/>
      <c r="E475" s="474"/>
      <c r="F475" s="474"/>
      <c r="G475" s="474"/>
      <c r="H475" s="475"/>
    </row>
    <row r="476" spans="1:8" ht="15" customHeight="1" x14ac:dyDescent="0.2">
      <c r="A476" s="226">
        <v>2712</v>
      </c>
      <c r="B476" s="474" t="s">
        <v>400</v>
      </c>
      <c r="C476" s="474"/>
      <c r="D476" s="474"/>
      <c r="E476" s="474"/>
      <c r="F476" s="474"/>
      <c r="G476" s="474"/>
      <c r="H476" s="475"/>
    </row>
    <row r="477" spans="1:8" ht="15" customHeight="1" x14ac:dyDescent="0.2">
      <c r="A477" s="226">
        <v>2720</v>
      </c>
      <c r="B477" s="474" t="s">
        <v>401</v>
      </c>
      <c r="C477" s="474"/>
      <c r="D477" s="474"/>
      <c r="E477" s="474"/>
      <c r="F477" s="474"/>
      <c r="G477" s="474"/>
      <c r="H477" s="475"/>
    </row>
    <row r="478" spans="1:8" ht="15" customHeight="1" x14ac:dyDescent="0.2">
      <c r="A478" s="226">
        <v>2731</v>
      </c>
      <c r="B478" s="474" t="s">
        <v>4147</v>
      </c>
      <c r="C478" s="474"/>
      <c r="D478" s="474"/>
      <c r="E478" s="474"/>
      <c r="F478" s="474"/>
      <c r="G478" s="474"/>
      <c r="H478" s="475"/>
    </row>
    <row r="479" spans="1:8" ht="15" customHeight="1" x14ac:dyDescent="0.2">
      <c r="A479" s="226">
        <v>2732</v>
      </c>
      <c r="B479" s="474" t="s">
        <v>4148</v>
      </c>
      <c r="C479" s="474"/>
      <c r="D479" s="474"/>
      <c r="E479" s="474"/>
      <c r="F479" s="474"/>
      <c r="G479" s="474"/>
      <c r="H479" s="475"/>
    </row>
    <row r="480" spans="1:8" ht="15" customHeight="1" x14ac:dyDescent="0.2">
      <c r="A480" s="226">
        <v>2733</v>
      </c>
      <c r="B480" s="474" t="s">
        <v>3128</v>
      </c>
      <c r="C480" s="474"/>
      <c r="D480" s="474"/>
      <c r="E480" s="474"/>
      <c r="F480" s="474"/>
      <c r="G480" s="474"/>
      <c r="H480" s="475"/>
    </row>
    <row r="481" spans="1:8" ht="15" customHeight="1" x14ac:dyDescent="0.2">
      <c r="A481" s="226">
        <v>2740</v>
      </c>
      <c r="B481" s="474" t="s">
        <v>50</v>
      </c>
      <c r="C481" s="474"/>
      <c r="D481" s="474"/>
      <c r="E481" s="474"/>
      <c r="F481" s="474"/>
      <c r="G481" s="474"/>
      <c r="H481" s="475"/>
    </row>
    <row r="482" spans="1:8" ht="15" customHeight="1" x14ac:dyDescent="0.2">
      <c r="A482" s="226">
        <v>2751</v>
      </c>
      <c r="B482" s="474" t="s">
        <v>51</v>
      </c>
      <c r="C482" s="474"/>
      <c r="D482" s="474"/>
      <c r="E482" s="474"/>
      <c r="F482" s="474"/>
      <c r="G482" s="474"/>
      <c r="H482" s="475"/>
    </row>
    <row r="483" spans="1:8" ht="15" customHeight="1" x14ac:dyDescent="0.2">
      <c r="A483" s="226">
        <v>2752</v>
      </c>
      <c r="B483" s="474" t="s">
        <v>52</v>
      </c>
      <c r="C483" s="474"/>
      <c r="D483" s="474"/>
      <c r="E483" s="474"/>
      <c r="F483" s="474"/>
      <c r="G483" s="474"/>
      <c r="H483" s="475"/>
    </row>
    <row r="484" spans="1:8" ht="15" customHeight="1" x14ac:dyDescent="0.2">
      <c r="A484" s="226">
        <v>2790</v>
      </c>
      <c r="B484" s="474" t="s">
        <v>53</v>
      </c>
      <c r="C484" s="474"/>
      <c r="D484" s="474"/>
      <c r="E484" s="474"/>
      <c r="F484" s="474"/>
      <c r="G484" s="474"/>
      <c r="H484" s="475"/>
    </row>
    <row r="485" spans="1:8" ht="15" customHeight="1" x14ac:dyDescent="0.2">
      <c r="A485" s="226">
        <v>2811</v>
      </c>
      <c r="B485" s="474" t="s">
        <v>3762</v>
      </c>
      <c r="C485" s="474"/>
      <c r="D485" s="474"/>
      <c r="E485" s="474"/>
      <c r="F485" s="474"/>
      <c r="G485" s="474"/>
      <c r="H485" s="475"/>
    </row>
    <row r="486" spans="1:8" ht="15" customHeight="1" x14ac:dyDescent="0.2">
      <c r="A486" s="226">
        <v>2812</v>
      </c>
      <c r="B486" s="474" t="s">
        <v>3763</v>
      </c>
      <c r="C486" s="474"/>
      <c r="D486" s="474"/>
      <c r="E486" s="474"/>
      <c r="F486" s="474"/>
      <c r="G486" s="474"/>
      <c r="H486" s="475"/>
    </row>
    <row r="487" spans="1:8" ht="15" customHeight="1" x14ac:dyDescent="0.2">
      <c r="A487" s="226">
        <v>2813</v>
      </c>
      <c r="B487" s="474" t="s">
        <v>3764</v>
      </c>
      <c r="C487" s="474"/>
      <c r="D487" s="474"/>
      <c r="E487" s="474"/>
      <c r="F487" s="474"/>
      <c r="G487" s="474"/>
      <c r="H487" s="475"/>
    </row>
    <row r="488" spans="1:8" ht="15" customHeight="1" x14ac:dyDescent="0.2">
      <c r="A488" s="226">
        <v>2814</v>
      </c>
      <c r="B488" s="474" t="s">
        <v>3656</v>
      </c>
      <c r="C488" s="474"/>
      <c r="D488" s="474"/>
      <c r="E488" s="474"/>
      <c r="F488" s="474"/>
      <c r="G488" s="474"/>
      <c r="H488" s="475"/>
    </row>
    <row r="489" spans="1:8" ht="15" customHeight="1" x14ac:dyDescent="0.2">
      <c r="A489" s="226">
        <v>2815</v>
      </c>
      <c r="B489" s="474" t="s">
        <v>561</v>
      </c>
      <c r="C489" s="474"/>
      <c r="D489" s="474"/>
      <c r="E489" s="474"/>
      <c r="F489" s="474"/>
      <c r="G489" s="474"/>
      <c r="H489" s="475"/>
    </row>
    <row r="490" spans="1:8" ht="15" customHeight="1" x14ac:dyDescent="0.2">
      <c r="A490" s="226">
        <v>2821</v>
      </c>
      <c r="B490" s="474" t="s">
        <v>562</v>
      </c>
      <c r="C490" s="474"/>
      <c r="D490" s="474"/>
      <c r="E490" s="474"/>
      <c r="F490" s="474"/>
      <c r="G490" s="474"/>
      <c r="H490" s="475"/>
    </row>
    <row r="491" spans="1:8" ht="15" customHeight="1" x14ac:dyDescent="0.2">
      <c r="A491" s="226">
        <v>2822</v>
      </c>
      <c r="B491" s="474" t="s">
        <v>2268</v>
      </c>
      <c r="C491" s="474"/>
      <c r="D491" s="474"/>
      <c r="E491" s="474"/>
      <c r="F491" s="474"/>
      <c r="G491" s="474"/>
      <c r="H491" s="475"/>
    </row>
    <row r="492" spans="1:8" ht="15" customHeight="1" x14ac:dyDescent="0.2">
      <c r="A492" s="226">
        <v>2823</v>
      </c>
      <c r="B492" s="474" t="s">
        <v>3089</v>
      </c>
      <c r="C492" s="474"/>
      <c r="D492" s="474"/>
      <c r="E492" s="474"/>
      <c r="F492" s="474"/>
      <c r="G492" s="474"/>
      <c r="H492" s="475"/>
    </row>
    <row r="493" spans="1:8" ht="15" customHeight="1" x14ac:dyDescent="0.2">
      <c r="A493" s="226">
        <v>2824</v>
      </c>
      <c r="B493" s="474" t="s">
        <v>3090</v>
      </c>
      <c r="C493" s="474"/>
      <c r="D493" s="474"/>
      <c r="E493" s="474"/>
      <c r="F493" s="474"/>
      <c r="G493" s="474"/>
      <c r="H493" s="475"/>
    </row>
    <row r="494" spans="1:8" ht="15" customHeight="1" x14ac:dyDescent="0.2">
      <c r="A494" s="226">
        <v>2825</v>
      </c>
      <c r="B494" s="474" t="s">
        <v>3091</v>
      </c>
      <c r="C494" s="474"/>
      <c r="D494" s="474"/>
      <c r="E494" s="474"/>
      <c r="F494" s="474"/>
      <c r="G494" s="474"/>
      <c r="H494" s="475"/>
    </row>
    <row r="495" spans="1:8" ht="15" customHeight="1" x14ac:dyDescent="0.2">
      <c r="A495" s="226">
        <v>2829</v>
      </c>
      <c r="B495" s="474" t="s">
        <v>3092</v>
      </c>
      <c r="C495" s="474"/>
      <c r="D495" s="474"/>
      <c r="E495" s="474"/>
      <c r="F495" s="474"/>
      <c r="G495" s="474"/>
      <c r="H495" s="475"/>
    </row>
    <row r="496" spans="1:8" ht="15" customHeight="1" x14ac:dyDescent="0.2">
      <c r="A496" s="226">
        <v>2830</v>
      </c>
      <c r="B496" s="474" t="s">
        <v>508</v>
      </c>
      <c r="C496" s="474"/>
      <c r="D496" s="474"/>
      <c r="E496" s="474"/>
      <c r="F496" s="474"/>
      <c r="G496" s="474"/>
      <c r="H496" s="475"/>
    </row>
    <row r="497" spans="1:8" ht="15" customHeight="1" x14ac:dyDescent="0.2">
      <c r="A497" s="226">
        <v>2841</v>
      </c>
      <c r="B497" s="474" t="s">
        <v>509</v>
      </c>
      <c r="C497" s="474"/>
      <c r="D497" s="474"/>
      <c r="E497" s="474"/>
      <c r="F497" s="474"/>
      <c r="G497" s="474"/>
      <c r="H497" s="475"/>
    </row>
    <row r="498" spans="1:8" ht="15" customHeight="1" x14ac:dyDescent="0.2">
      <c r="A498" s="226">
        <v>2849</v>
      </c>
      <c r="B498" s="474" t="s">
        <v>510</v>
      </c>
      <c r="C498" s="474"/>
      <c r="D498" s="474"/>
      <c r="E498" s="474"/>
      <c r="F498" s="474"/>
      <c r="G498" s="474"/>
      <c r="H498" s="475"/>
    </row>
    <row r="499" spans="1:8" ht="15" customHeight="1" x14ac:dyDescent="0.2">
      <c r="A499" s="226">
        <v>2891</v>
      </c>
      <c r="B499" s="474" t="s">
        <v>2269</v>
      </c>
      <c r="C499" s="474"/>
      <c r="D499" s="474"/>
      <c r="E499" s="474"/>
      <c r="F499" s="474"/>
      <c r="G499" s="474"/>
      <c r="H499" s="475"/>
    </row>
    <row r="500" spans="1:8" ht="15" customHeight="1" x14ac:dyDescent="0.2">
      <c r="A500" s="226">
        <v>2892</v>
      </c>
      <c r="B500" s="474" t="s">
        <v>511</v>
      </c>
      <c r="C500" s="474"/>
      <c r="D500" s="474"/>
      <c r="E500" s="474"/>
      <c r="F500" s="474"/>
      <c r="G500" s="474"/>
      <c r="H500" s="475"/>
    </row>
    <row r="501" spans="1:8" ht="15" customHeight="1" x14ac:dyDescent="0.2">
      <c r="A501" s="226">
        <v>2893</v>
      </c>
      <c r="B501" s="474" t="s">
        <v>512</v>
      </c>
      <c r="C501" s="474"/>
      <c r="D501" s="474"/>
      <c r="E501" s="474"/>
      <c r="F501" s="474"/>
      <c r="G501" s="474"/>
      <c r="H501" s="475"/>
    </row>
    <row r="502" spans="1:8" ht="15" customHeight="1" x14ac:dyDescent="0.2">
      <c r="A502" s="226">
        <v>2894</v>
      </c>
      <c r="B502" s="474" t="s">
        <v>513</v>
      </c>
      <c r="C502" s="474"/>
      <c r="D502" s="474"/>
      <c r="E502" s="474"/>
      <c r="F502" s="474"/>
      <c r="G502" s="474"/>
      <c r="H502" s="475"/>
    </row>
    <row r="503" spans="1:8" ht="15" customHeight="1" x14ac:dyDescent="0.2">
      <c r="A503" s="226">
        <v>2895</v>
      </c>
      <c r="B503" s="474" t="s">
        <v>514</v>
      </c>
      <c r="C503" s="474"/>
      <c r="D503" s="474"/>
      <c r="E503" s="474"/>
      <c r="F503" s="474"/>
      <c r="G503" s="474"/>
      <c r="H503" s="475"/>
    </row>
    <row r="504" spans="1:8" ht="15" customHeight="1" x14ac:dyDescent="0.2">
      <c r="A504" s="226">
        <v>2896</v>
      </c>
      <c r="B504" s="474" t="s">
        <v>2441</v>
      </c>
      <c r="C504" s="474"/>
      <c r="D504" s="474"/>
      <c r="E504" s="474"/>
      <c r="F504" s="474"/>
      <c r="G504" s="474"/>
      <c r="H504" s="475"/>
    </row>
    <row r="505" spans="1:8" ht="15" customHeight="1" x14ac:dyDescent="0.2">
      <c r="A505" s="226">
        <v>2899</v>
      </c>
      <c r="B505" s="474" t="s">
        <v>2442</v>
      </c>
      <c r="C505" s="474"/>
      <c r="D505" s="474"/>
      <c r="E505" s="474"/>
      <c r="F505" s="474"/>
      <c r="G505" s="474"/>
      <c r="H505" s="475"/>
    </row>
    <row r="506" spans="1:8" ht="15" customHeight="1" x14ac:dyDescent="0.2">
      <c r="A506" s="226">
        <v>2910</v>
      </c>
      <c r="B506" s="474" t="s">
        <v>2562</v>
      </c>
      <c r="C506" s="474"/>
      <c r="D506" s="474"/>
      <c r="E506" s="474"/>
      <c r="F506" s="474"/>
      <c r="G506" s="474"/>
      <c r="H506" s="475"/>
    </row>
    <row r="507" spans="1:8" ht="15" customHeight="1" x14ac:dyDescent="0.2">
      <c r="A507" s="226">
        <v>2920</v>
      </c>
      <c r="B507" s="474" t="s">
        <v>2443</v>
      </c>
      <c r="C507" s="474"/>
      <c r="D507" s="474"/>
      <c r="E507" s="474"/>
      <c r="F507" s="474"/>
      <c r="G507" s="474"/>
      <c r="H507" s="475"/>
    </row>
    <row r="508" spans="1:8" ht="15" customHeight="1" x14ac:dyDescent="0.2">
      <c r="A508" s="226">
        <v>2931</v>
      </c>
      <c r="B508" s="474" t="s">
        <v>2444</v>
      </c>
      <c r="C508" s="474"/>
      <c r="D508" s="474"/>
      <c r="E508" s="474"/>
      <c r="F508" s="474"/>
      <c r="G508" s="474"/>
      <c r="H508" s="475"/>
    </row>
    <row r="509" spans="1:8" ht="15" customHeight="1" x14ac:dyDescent="0.2">
      <c r="A509" s="226">
        <v>2932</v>
      </c>
      <c r="B509" s="474" t="s">
        <v>2445</v>
      </c>
      <c r="C509" s="474"/>
      <c r="D509" s="474"/>
      <c r="E509" s="474"/>
      <c r="F509" s="474"/>
      <c r="G509" s="474"/>
      <c r="H509" s="475"/>
    </row>
    <row r="510" spans="1:8" ht="15" customHeight="1" x14ac:dyDescent="0.2">
      <c r="A510" s="226">
        <v>3011</v>
      </c>
      <c r="B510" s="474" t="s">
        <v>2446</v>
      </c>
      <c r="C510" s="474"/>
      <c r="D510" s="474"/>
      <c r="E510" s="474"/>
      <c r="F510" s="474"/>
      <c r="G510" s="474"/>
      <c r="H510" s="475"/>
    </row>
    <row r="511" spans="1:8" ht="15" customHeight="1" x14ac:dyDescent="0.2">
      <c r="A511" s="226">
        <v>3012</v>
      </c>
      <c r="B511" s="474" t="s">
        <v>2447</v>
      </c>
      <c r="C511" s="474"/>
      <c r="D511" s="474"/>
      <c r="E511" s="474"/>
      <c r="F511" s="474"/>
      <c r="G511" s="474"/>
      <c r="H511" s="475"/>
    </row>
    <row r="512" spans="1:8" ht="15" customHeight="1" x14ac:dyDescent="0.2">
      <c r="A512" s="226">
        <v>3020</v>
      </c>
      <c r="B512" s="474" t="s">
        <v>1971</v>
      </c>
      <c r="C512" s="474"/>
      <c r="D512" s="474"/>
      <c r="E512" s="474"/>
      <c r="F512" s="474"/>
      <c r="G512" s="474"/>
      <c r="H512" s="475"/>
    </row>
    <row r="513" spans="1:8" ht="15" customHeight="1" x14ac:dyDescent="0.2">
      <c r="A513" s="226">
        <v>3030</v>
      </c>
      <c r="B513" s="474" t="s">
        <v>1575</v>
      </c>
      <c r="C513" s="474"/>
      <c r="D513" s="474"/>
      <c r="E513" s="474"/>
      <c r="F513" s="474"/>
      <c r="G513" s="474"/>
      <c r="H513" s="475"/>
    </row>
    <row r="514" spans="1:8" ht="15" customHeight="1" x14ac:dyDescent="0.2">
      <c r="A514" s="226">
        <v>3040</v>
      </c>
      <c r="B514" s="474" t="s">
        <v>1576</v>
      </c>
      <c r="C514" s="474"/>
      <c r="D514" s="474"/>
      <c r="E514" s="474"/>
      <c r="F514" s="474"/>
      <c r="G514" s="474"/>
      <c r="H514" s="475"/>
    </row>
    <row r="515" spans="1:8" ht="15" customHeight="1" x14ac:dyDescent="0.2">
      <c r="A515" s="226">
        <v>3091</v>
      </c>
      <c r="B515" s="474" t="s">
        <v>3247</v>
      </c>
      <c r="C515" s="474"/>
      <c r="D515" s="474"/>
      <c r="E515" s="474"/>
      <c r="F515" s="474"/>
      <c r="G515" s="474"/>
      <c r="H515" s="475"/>
    </row>
    <row r="516" spans="1:8" ht="15" customHeight="1" x14ac:dyDescent="0.2">
      <c r="A516" s="226">
        <v>3092</v>
      </c>
      <c r="B516" s="474" t="s">
        <v>3248</v>
      </c>
      <c r="C516" s="474"/>
      <c r="D516" s="474"/>
      <c r="E516" s="474"/>
      <c r="F516" s="474"/>
      <c r="G516" s="474"/>
      <c r="H516" s="475"/>
    </row>
    <row r="517" spans="1:8" ht="15" customHeight="1" x14ac:dyDescent="0.2">
      <c r="A517" s="226">
        <v>3099</v>
      </c>
      <c r="B517" s="474" t="s">
        <v>3346</v>
      </c>
      <c r="C517" s="474"/>
      <c r="D517" s="474"/>
      <c r="E517" s="474"/>
      <c r="F517" s="474"/>
      <c r="G517" s="474"/>
      <c r="H517" s="475"/>
    </row>
    <row r="518" spans="1:8" ht="15" customHeight="1" x14ac:dyDescent="0.2">
      <c r="A518" s="226">
        <v>3101</v>
      </c>
      <c r="B518" s="474" t="s">
        <v>3347</v>
      </c>
      <c r="C518" s="474"/>
      <c r="D518" s="474"/>
      <c r="E518" s="474"/>
      <c r="F518" s="474"/>
      <c r="G518" s="474"/>
      <c r="H518" s="475"/>
    </row>
    <row r="519" spans="1:8" ht="15" customHeight="1" x14ac:dyDescent="0.2">
      <c r="A519" s="226">
        <v>3102</v>
      </c>
      <c r="B519" s="474" t="s">
        <v>3348</v>
      </c>
      <c r="C519" s="474"/>
      <c r="D519" s="474"/>
      <c r="E519" s="474"/>
      <c r="F519" s="474"/>
      <c r="G519" s="474"/>
      <c r="H519" s="475"/>
    </row>
    <row r="520" spans="1:8" ht="15" customHeight="1" x14ac:dyDescent="0.2">
      <c r="A520" s="226">
        <v>3103</v>
      </c>
      <c r="B520" s="474" t="s">
        <v>4295</v>
      </c>
      <c r="C520" s="474"/>
      <c r="D520" s="474"/>
      <c r="E520" s="474"/>
      <c r="F520" s="474"/>
      <c r="G520" s="474"/>
      <c r="H520" s="475"/>
    </row>
    <row r="521" spans="1:8" ht="15" customHeight="1" x14ac:dyDescent="0.2">
      <c r="A521" s="226">
        <v>3109</v>
      </c>
      <c r="B521" s="474" t="s">
        <v>3349</v>
      </c>
      <c r="C521" s="474"/>
      <c r="D521" s="474"/>
      <c r="E521" s="474"/>
      <c r="F521" s="474"/>
      <c r="G521" s="474"/>
      <c r="H521" s="475"/>
    </row>
    <row r="522" spans="1:8" ht="15" customHeight="1" x14ac:dyDescent="0.2">
      <c r="A522" s="226">
        <v>3211</v>
      </c>
      <c r="B522" s="474" t="s">
        <v>4296</v>
      </c>
      <c r="C522" s="474"/>
      <c r="D522" s="474"/>
      <c r="E522" s="474"/>
      <c r="F522" s="474"/>
      <c r="G522" s="474"/>
      <c r="H522" s="475"/>
    </row>
    <row r="523" spans="1:8" ht="15" customHeight="1" x14ac:dyDescent="0.2">
      <c r="A523" s="226">
        <v>3212</v>
      </c>
      <c r="B523" s="474" t="s">
        <v>3350</v>
      </c>
      <c r="C523" s="474"/>
      <c r="D523" s="474"/>
      <c r="E523" s="474"/>
      <c r="F523" s="474"/>
      <c r="G523" s="474"/>
      <c r="H523" s="475"/>
    </row>
    <row r="524" spans="1:8" ht="15" customHeight="1" x14ac:dyDescent="0.2">
      <c r="A524" s="226">
        <v>3213</v>
      </c>
      <c r="B524" s="474" t="s">
        <v>3351</v>
      </c>
      <c r="C524" s="474"/>
      <c r="D524" s="474"/>
      <c r="E524" s="474"/>
      <c r="F524" s="474"/>
      <c r="G524" s="474"/>
      <c r="H524" s="475"/>
    </row>
    <row r="525" spans="1:8" ht="15" customHeight="1" x14ac:dyDescent="0.2">
      <c r="A525" s="226">
        <v>3220</v>
      </c>
      <c r="B525" s="474" t="s">
        <v>3517</v>
      </c>
      <c r="C525" s="474"/>
      <c r="D525" s="474"/>
      <c r="E525" s="474"/>
      <c r="F525" s="474"/>
      <c r="G525" s="474"/>
      <c r="H525" s="475"/>
    </row>
    <row r="526" spans="1:8" ht="15" customHeight="1" x14ac:dyDescent="0.2">
      <c r="A526" s="226">
        <v>3230</v>
      </c>
      <c r="B526" s="474" t="s">
        <v>3518</v>
      </c>
      <c r="C526" s="474"/>
      <c r="D526" s="474"/>
      <c r="E526" s="474"/>
      <c r="F526" s="474"/>
      <c r="G526" s="474"/>
      <c r="H526" s="475"/>
    </row>
    <row r="527" spans="1:8" ht="15" customHeight="1" x14ac:dyDescent="0.2">
      <c r="A527" s="226">
        <v>3240</v>
      </c>
      <c r="B527" s="474" t="s">
        <v>3519</v>
      </c>
      <c r="C527" s="474"/>
      <c r="D527" s="474"/>
      <c r="E527" s="474"/>
      <c r="F527" s="474"/>
      <c r="G527" s="474"/>
      <c r="H527" s="475"/>
    </row>
    <row r="528" spans="1:8" ht="15" customHeight="1" x14ac:dyDescent="0.2">
      <c r="A528" s="226">
        <v>3250</v>
      </c>
      <c r="B528" s="474" t="s">
        <v>3352</v>
      </c>
      <c r="C528" s="474"/>
      <c r="D528" s="474"/>
      <c r="E528" s="474"/>
      <c r="F528" s="474"/>
      <c r="G528" s="474"/>
      <c r="H528" s="475"/>
    </row>
    <row r="529" spans="1:8" ht="15" customHeight="1" x14ac:dyDescent="0.2">
      <c r="A529" s="226">
        <v>3291</v>
      </c>
      <c r="B529" s="474" t="s">
        <v>3353</v>
      </c>
      <c r="C529" s="474"/>
      <c r="D529" s="474"/>
      <c r="E529" s="474"/>
      <c r="F529" s="474"/>
      <c r="G529" s="474"/>
      <c r="H529" s="475"/>
    </row>
    <row r="530" spans="1:8" ht="15" customHeight="1" x14ac:dyDescent="0.2">
      <c r="A530" s="226">
        <v>3299</v>
      </c>
      <c r="B530" s="474" t="s">
        <v>3354</v>
      </c>
      <c r="C530" s="474"/>
      <c r="D530" s="474"/>
      <c r="E530" s="474"/>
      <c r="F530" s="474"/>
      <c r="G530" s="474"/>
      <c r="H530" s="475"/>
    </row>
    <row r="531" spans="1:8" ht="15" customHeight="1" x14ac:dyDescent="0.2">
      <c r="A531" s="226">
        <v>3311</v>
      </c>
      <c r="B531" s="474" t="s">
        <v>3355</v>
      </c>
      <c r="C531" s="474"/>
      <c r="D531" s="474"/>
      <c r="E531" s="474"/>
      <c r="F531" s="474"/>
      <c r="G531" s="474"/>
      <c r="H531" s="475"/>
    </row>
    <row r="532" spans="1:8" ht="15" customHeight="1" x14ac:dyDescent="0.2">
      <c r="A532" s="226">
        <v>3312</v>
      </c>
      <c r="B532" s="474" t="s">
        <v>3356</v>
      </c>
      <c r="C532" s="474"/>
      <c r="D532" s="474"/>
      <c r="E532" s="474"/>
      <c r="F532" s="474"/>
      <c r="G532" s="474"/>
      <c r="H532" s="475"/>
    </row>
    <row r="533" spans="1:8" ht="15" customHeight="1" x14ac:dyDescent="0.2">
      <c r="A533" s="226">
        <v>3313</v>
      </c>
      <c r="B533" s="474" t="s">
        <v>3357</v>
      </c>
      <c r="C533" s="474"/>
      <c r="D533" s="474"/>
      <c r="E533" s="474"/>
      <c r="F533" s="474"/>
      <c r="G533" s="474"/>
      <c r="H533" s="475"/>
    </row>
    <row r="534" spans="1:8" ht="15" customHeight="1" x14ac:dyDescent="0.2">
      <c r="A534" s="226">
        <v>3314</v>
      </c>
      <c r="B534" s="474" t="s">
        <v>3358</v>
      </c>
      <c r="C534" s="474"/>
      <c r="D534" s="474"/>
      <c r="E534" s="474"/>
      <c r="F534" s="474"/>
      <c r="G534" s="474"/>
      <c r="H534" s="475"/>
    </row>
    <row r="535" spans="1:8" ht="15" customHeight="1" x14ac:dyDescent="0.2">
      <c r="A535" s="226">
        <v>3315</v>
      </c>
      <c r="B535" s="474" t="s">
        <v>4143</v>
      </c>
      <c r="C535" s="474"/>
      <c r="D535" s="474"/>
      <c r="E535" s="474"/>
      <c r="F535" s="474"/>
      <c r="G535" s="474"/>
      <c r="H535" s="475"/>
    </row>
    <row r="536" spans="1:8" ht="15" customHeight="1" x14ac:dyDescent="0.2">
      <c r="A536" s="226">
        <v>3316</v>
      </c>
      <c r="B536" s="474" t="s">
        <v>3976</v>
      </c>
      <c r="C536" s="474"/>
      <c r="D536" s="474"/>
      <c r="E536" s="474"/>
      <c r="F536" s="474"/>
      <c r="G536" s="474"/>
      <c r="H536" s="475"/>
    </row>
    <row r="537" spans="1:8" ht="15" customHeight="1" x14ac:dyDescent="0.2">
      <c r="A537" s="226">
        <v>3317</v>
      </c>
      <c r="B537" s="474" t="s">
        <v>3977</v>
      </c>
      <c r="C537" s="474"/>
      <c r="D537" s="474"/>
      <c r="E537" s="474"/>
      <c r="F537" s="474"/>
      <c r="G537" s="474"/>
      <c r="H537" s="475"/>
    </row>
    <row r="538" spans="1:8" ht="15" customHeight="1" x14ac:dyDescent="0.2">
      <c r="A538" s="226">
        <v>3319</v>
      </c>
      <c r="B538" s="474" t="s">
        <v>3978</v>
      </c>
      <c r="C538" s="474"/>
      <c r="D538" s="474"/>
      <c r="E538" s="474"/>
      <c r="F538" s="474"/>
      <c r="G538" s="474"/>
      <c r="H538" s="475"/>
    </row>
    <row r="539" spans="1:8" ht="15" customHeight="1" x14ac:dyDescent="0.2">
      <c r="A539" s="226">
        <v>3320</v>
      </c>
      <c r="B539" s="474" t="s">
        <v>3979</v>
      </c>
      <c r="C539" s="474"/>
      <c r="D539" s="474"/>
      <c r="E539" s="474"/>
      <c r="F539" s="474"/>
      <c r="G539" s="474"/>
      <c r="H539" s="475"/>
    </row>
    <row r="540" spans="1:8" ht="15" customHeight="1" x14ac:dyDescent="0.2">
      <c r="A540" s="226">
        <v>3511</v>
      </c>
      <c r="B540" s="474" t="s">
        <v>3520</v>
      </c>
      <c r="C540" s="474"/>
      <c r="D540" s="474"/>
      <c r="E540" s="474"/>
      <c r="F540" s="474"/>
      <c r="G540" s="474"/>
      <c r="H540" s="475"/>
    </row>
    <row r="541" spans="1:8" ht="15" customHeight="1" x14ac:dyDescent="0.2">
      <c r="A541" s="226">
        <v>3512</v>
      </c>
      <c r="B541" s="474" t="s">
        <v>3521</v>
      </c>
      <c r="C541" s="474"/>
      <c r="D541" s="474"/>
      <c r="E541" s="474"/>
      <c r="F541" s="474"/>
      <c r="G541" s="474"/>
      <c r="H541" s="475"/>
    </row>
    <row r="542" spans="1:8" ht="15" customHeight="1" x14ac:dyDescent="0.2">
      <c r="A542" s="226">
        <v>3513</v>
      </c>
      <c r="B542" s="474" t="s">
        <v>3980</v>
      </c>
      <c r="C542" s="474"/>
      <c r="D542" s="474"/>
      <c r="E542" s="474"/>
      <c r="F542" s="474"/>
      <c r="G542" s="474"/>
      <c r="H542" s="475"/>
    </row>
    <row r="543" spans="1:8" ht="15" customHeight="1" x14ac:dyDescent="0.2">
      <c r="A543" s="226">
        <v>3514</v>
      </c>
      <c r="B543" s="474" t="s">
        <v>3981</v>
      </c>
      <c r="C543" s="474"/>
      <c r="D543" s="474"/>
      <c r="E543" s="474"/>
      <c r="F543" s="474"/>
      <c r="G543" s="474"/>
      <c r="H543" s="475"/>
    </row>
    <row r="544" spans="1:8" ht="15" customHeight="1" x14ac:dyDescent="0.2">
      <c r="A544" s="226">
        <v>3521</v>
      </c>
      <c r="B544" s="474" t="s">
        <v>3522</v>
      </c>
      <c r="C544" s="474"/>
      <c r="D544" s="474"/>
      <c r="E544" s="474"/>
      <c r="F544" s="474"/>
      <c r="G544" s="474"/>
      <c r="H544" s="475"/>
    </row>
    <row r="545" spans="1:8" ht="15" customHeight="1" x14ac:dyDescent="0.2">
      <c r="A545" s="226">
        <v>3522</v>
      </c>
      <c r="B545" s="474" t="s">
        <v>3982</v>
      </c>
      <c r="C545" s="474"/>
      <c r="D545" s="474"/>
      <c r="E545" s="474"/>
      <c r="F545" s="474"/>
      <c r="G545" s="474"/>
      <c r="H545" s="475"/>
    </row>
    <row r="546" spans="1:8" ht="15" customHeight="1" x14ac:dyDescent="0.2">
      <c r="A546" s="226">
        <v>3523</v>
      </c>
      <c r="B546" s="474" t="s">
        <v>3983</v>
      </c>
      <c r="C546" s="474"/>
      <c r="D546" s="474"/>
      <c r="E546" s="474"/>
      <c r="F546" s="474"/>
      <c r="G546" s="474"/>
      <c r="H546" s="475"/>
    </row>
    <row r="547" spans="1:8" ht="15" customHeight="1" x14ac:dyDescent="0.2">
      <c r="A547" s="226">
        <v>3530</v>
      </c>
      <c r="B547" s="474" t="s">
        <v>859</v>
      </c>
      <c r="C547" s="474"/>
      <c r="D547" s="474"/>
      <c r="E547" s="474"/>
      <c r="F547" s="474"/>
      <c r="G547" s="474"/>
      <c r="H547" s="475"/>
    </row>
    <row r="548" spans="1:8" ht="15" customHeight="1" x14ac:dyDescent="0.2">
      <c r="A548" s="226">
        <v>3600</v>
      </c>
      <c r="B548" s="474" t="s">
        <v>860</v>
      </c>
      <c r="C548" s="474"/>
      <c r="D548" s="474"/>
      <c r="E548" s="474"/>
      <c r="F548" s="474"/>
      <c r="G548" s="474"/>
      <c r="H548" s="475"/>
    </row>
    <row r="549" spans="1:8" ht="15" customHeight="1" x14ac:dyDescent="0.2">
      <c r="A549" s="226">
        <v>3700</v>
      </c>
      <c r="B549" s="474" t="s">
        <v>861</v>
      </c>
      <c r="C549" s="474"/>
      <c r="D549" s="474"/>
      <c r="E549" s="474"/>
      <c r="F549" s="474"/>
      <c r="G549" s="474"/>
      <c r="H549" s="475"/>
    </row>
    <row r="550" spans="1:8" ht="15" customHeight="1" x14ac:dyDescent="0.2">
      <c r="A550" s="226">
        <v>3811</v>
      </c>
      <c r="B550" s="474" t="s">
        <v>862</v>
      </c>
      <c r="C550" s="474"/>
      <c r="D550" s="474"/>
      <c r="E550" s="474"/>
      <c r="F550" s="474"/>
      <c r="G550" s="474"/>
      <c r="H550" s="475"/>
    </row>
    <row r="551" spans="1:8" ht="15" customHeight="1" x14ac:dyDescent="0.2">
      <c r="A551" s="226">
        <v>3812</v>
      </c>
      <c r="B551" s="474" t="s">
        <v>863</v>
      </c>
      <c r="C551" s="474"/>
      <c r="D551" s="474"/>
      <c r="E551" s="474"/>
      <c r="F551" s="474"/>
      <c r="G551" s="474"/>
      <c r="H551" s="475"/>
    </row>
    <row r="552" spans="1:8" ht="15" customHeight="1" x14ac:dyDescent="0.2">
      <c r="A552" s="226">
        <v>3821</v>
      </c>
      <c r="B552" s="474" t="s">
        <v>190</v>
      </c>
      <c r="C552" s="474"/>
      <c r="D552" s="474"/>
      <c r="E552" s="474"/>
      <c r="F552" s="474"/>
      <c r="G552" s="474"/>
      <c r="H552" s="475"/>
    </row>
    <row r="553" spans="1:8" ht="15" customHeight="1" x14ac:dyDescent="0.2">
      <c r="A553" s="226">
        <v>3822</v>
      </c>
      <c r="B553" s="474" t="s">
        <v>191</v>
      </c>
      <c r="C553" s="474"/>
      <c r="D553" s="474"/>
      <c r="E553" s="474"/>
      <c r="F553" s="474"/>
      <c r="G553" s="474"/>
      <c r="H553" s="475"/>
    </row>
    <row r="554" spans="1:8" ht="15" customHeight="1" x14ac:dyDescent="0.2">
      <c r="A554" s="226">
        <v>3831</v>
      </c>
      <c r="B554" s="474" t="s">
        <v>2997</v>
      </c>
      <c r="C554" s="474"/>
      <c r="D554" s="474"/>
      <c r="E554" s="474"/>
      <c r="F554" s="474"/>
      <c r="G554" s="474"/>
      <c r="H554" s="475"/>
    </row>
    <row r="555" spans="1:8" ht="15" customHeight="1" x14ac:dyDescent="0.2">
      <c r="A555" s="226">
        <v>3832</v>
      </c>
      <c r="B555" s="474" t="s">
        <v>2998</v>
      </c>
      <c r="C555" s="474"/>
      <c r="D555" s="474"/>
      <c r="E555" s="474"/>
      <c r="F555" s="474"/>
      <c r="G555" s="474"/>
      <c r="H555" s="475"/>
    </row>
    <row r="556" spans="1:8" ht="15" customHeight="1" x14ac:dyDescent="0.2">
      <c r="A556" s="226">
        <v>3900</v>
      </c>
      <c r="B556" s="474" t="s">
        <v>2999</v>
      </c>
      <c r="C556" s="474"/>
      <c r="D556" s="474"/>
      <c r="E556" s="474"/>
      <c r="F556" s="474"/>
      <c r="G556" s="474"/>
      <c r="H556" s="475"/>
    </row>
    <row r="557" spans="1:8" ht="15" customHeight="1" x14ac:dyDescent="0.2">
      <c r="A557" s="226">
        <v>4110</v>
      </c>
      <c r="B557" s="474" t="s">
        <v>3000</v>
      </c>
      <c r="C557" s="474"/>
      <c r="D557" s="474"/>
      <c r="E557" s="474"/>
      <c r="F557" s="474"/>
      <c r="G557" s="474"/>
      <c r="H557" s="475"/>
    </row>
    <row r="558" spans="1:8" ht="15" customHeight="1" x14ac:dyDescent="0.2">
      <c r="A558" s="226">
        <v>4120</v>
      </c>
      <c r="B558" s="474" t="s">
        <v>3001</v>
      </c>
      <c r="C558" s="474"/>
      <c r="D558" s="474"/>
      <c r="E558" s="474"/>
      <c r="F558" s="474"/>
      <c r="G558" s="474"/>
      <c r="H558" s="475"/>
    </row>
    <row r="559" spans="1:8" ht="15" customHeight="1" x14ac:dyDescent="0.2">
      <c r="A559" s="226">
        <v>4211</v>
      </c>
      <c r="B559" s="474" t="s">
        <v>1468</v>
      </c>
      <c r="C559" s="474"/>
      <c r="D559" s="474"/>
      <c r="E559" s="474"/>
      <c r="F559" s="474"/>
      <c r="G559" s="474"/>
      <c r="H559" s="475"/>
    </row>
    <row r="560" spans="1:8" ht="15" customHeight="1" x14ac:dyDescent="0.2">
      <c r="A560" s="226">
        <v>4212</v>
      </c>
      <c r="B560" s="474" t="s">
        <v>1469</v>
      </c>
      <c r="C560" s="474"/>
      <c r="D560" s="474"/>
      <c r="E560" s="474"/>
      <c r="F560" s="474"/>
      <c r="G560" s="474"/>
      <c r="H560" s="475"/>
    </row>
    <row r="561" spans="1:8" ht="15" customHeight="1" x14ac:dyDescent="0.2">
      <c r="A561" s="226">
        <v>4213</v>
      </c>
      <c r="B561" s="474" t="s">
        <v>2298</v>
      </c>
      <c r="C561" s="474"/>
      <c r="D561" s="474"/>
      <c r="E561" s="474"/>
      <c r="F561" s="474"/>
      <c r="G561" s="474"/>
      <c r="H561" s="475"/>
    </row>
    <row r="562" spans="1:8" ht="15" customHeight="1" x14ac:dyDescent="0.2">
      <c r="A562" s="226">
        <v>4221</v>
      </c>
      <c r="B562" s="474" t="s">
        <v>2299</v>
      </c>
      <c r="C562" s="474"/>
      <c r="D562" s="474"/>
      <c r="E562" s="474"/>
      <c r="F562" s="474"/>
      <c r="G562" s="474"/>
      <c r="H562" s="475"/>
    </row>
    <row r="563" spans="1:8" ht="15" customHeight="1" x14ac:dyDescent="0.2">
      <c r="A563" s="226">
        <v>4222</v>
      </c>
      <c r="B563" s="474" t="s">
        <v>2423</v>
      </c>
      <c r="C563" s="474"/>
      <c r="D563" s="474"/>
      <c r="E563" s="474"/>
      <c r="F563" s="474"/>
      <c r="G563" s="474"/>
      <c r="H563" s="475"/>
    </row>
    <row r="564" spans="1:8" ht="15" customHeight="1" x14ac:dyDescent="0.2">
      <c r="A564" s="226">
        <v>4291</v>
      </c>
      <c r="B564" s="474" t="s">
        <v>2424</v>
      </c>
      <c r="C564" s="474"/>
      <c r="D564" s="474"/>
      <c r="E564" s="474"/>
      <c r="F564" s="474"/>
      <c r="G564" s="474"/>
      <c r="H564" s="475"/>
    </row>
    <row r="565" spans="1:8" ht="15" customHeight="1" x14ac:dyDescent="0.2">
      <c r="A565" s="226">
        <v>4299</v>
      </c>
      <c r="B565" s="474" t="s">
        <v>2425</v>
      </c>
      <c r="C565" s="474"/>
      <c r="D565" s="474"/>
      <c r="E565" s="474"/>
      <c r="F565" s="474"/>
      <c r="G565" s="474"/>
      <c r="H565" s="475"/>
    </row>
    <row r="566" spans="1:8" ht="15" customHeight="1" x14ac:dyDescent="0.2">
      <c r="A566" s="226">
        <v>4311</v>
      </c>
      <c r="B566" s="474" t="s">
        <v>3970</v>
      </c>
      <c r="C566" s="474"/>
      <c r="D566" s="474"/>
      <c r="E566" s="474"/>
      <c r="F566" s="474"/>
      <c r="G566" s="474"/>
      <c r="H566" s="475"/>
    </row>
    <row r="567" spans="1:8" ht="15" customHeight="1" x14ac:dyDescent="0.2">
      <c r="A567" s="226">
        <v>4312</v>
      </c>
      <c r="B567" s="474" t="s">
        <v>3971</v>
      </c>
      <c r="C567" s="474"/>
      <c r="D567" s="474"/>
      <c r="E567" s="474"/>
      <c r="F567" s="474"/>
      <c r="G567" s="474"/>
      <c r="H567" s="475"/>
    </row>
    <row r="568" spans="1:8" ht="15" customHeight="1" x14ac:dyDescent="0.2">
      <c r="A568" s="226">
        <v>4313</v>
      </c>
      <c r="B568" s="474" t="s">
        <v>3972</v>
      </c>
      <c r="C568" s="474"/>
      <c r="D568" s="474"/>
      <c r="E568" s="474"/>
      <c r="F568" s="474"/>
      <c r="G568" s="474"/>
      <c r="H568" s="475"/>
    </row>
    <row r="569" spans="1:8" ht="15" customHeight="1" x14ac:dyDescent="0.2">
      <c r="A569" s="226">
        <v>4321</v>
      </c>
      <c r="B569" s="474" t="s">
        <v>1193</v>
      </c>
      <c r="C569" s="474"/>
      <c r="D569" s="474"/>
      <c r="E569" s="474"/>
      <c r="F569" s="474"/>
      <c r="G569" s="474"/>
      <c r="H569" s="475"/>
    </row>
    <row r="570" spans="1:8" ht="15" customHeight="1" x14ac:dyDescent="0.2">
      <c r="A570" s="226">
        <v>4322</v>
      </c>
      <c r="B570" s="474" t="s">
        <v>3651</v>
      </c>
      <c r="C570" s="474"/>
      <c r="D570" s="474"/>
      <c r="E570" s="474"/>
      <c r="F570" s="474"/>
      <c r="G570" s="474"/>
      <c r="H570" s="475"/>
    </row>
    <row r="571" spans="1:8" ht="15" customHeight="1" x14ac:dyDescent="0.2">
      <c r="A571" s="226">
        <v>4329</v>
      </c>
      <c r="B571" s="474" t="s">
        <v>3652</v>
      </c>
      <c r="C571" s="474"/>
      <c r="D571" s="474"/>
      <c r="E571" s="474"/>
      <c r="F571" s="474"/>
      <c r="G571" s="474"/>
      <c r="H571" s="475"/>
    </row>
    <row r="572" spans="1:8" ht="15" customHeight="1" x14ac:dyDescent="0.2">
      <c r="A572" s="226">
        <v>4331</v>
      </c>
      <c r="B572" s="474" t="s">
        <v>3653</v>
      </c>
      <c r="C572" s="474"/>
      <c r="D572" s="474"/>
      <c r="E572" s="474"/>
      <c r="F572" s="474"/>
      <c r="G572" s="474"/>
      <c r="H572" s="475"/>
    </row>
    <row r="573" spans="1:8" ht="15" customHeight="1" x14ac:dyDescent="0.2">
      <c r="A573" s="226">
        <v>4332</v>
      </c>
      <c r="B573" s="474" t="s">
        <v>3406</v>
      </c>
      <c r="C573" s="474"/>
      <c r="D573" s="474"/>
      <c r="E573" s="474"/>
      <c r="F573" s="474"/>
      <c r="G573" s="474"/>
      <c r="H573" s="475"/>
    </row>
    <row r="574" spans="1:8" ht="15" customHeight="1" x14ac:dyDescent="0.2">
      <c r="A574" s="226">
        <v>4333</v>
      </c>
      <c r="B574" s="474" t="s">
        <v>3407</v>
      </c>
      <c r="C574" s="474"/>
      <c r="D574" s="474"/>
      <c r="E574" s="474"/>
      <c r="F574" s="474"/>
      <c r="G574" s="474"/>
      <c r="H574" s="475"/>
    </row>
    <row r="575" spans="1:8" ht="15" customHeight="1" x14ac:dyDescent="0.2">
      <c r="A575" s="226">
        <v>4334</v>
      </c>
      <c r="B575" s="474" t="s">
        <v>3408</v>
      </c>
      <c r="C575" s="474"/>
      <c r="D575" s="474"/>
      <c r="E575" s="474"/>
      <c r="F575" s="474"/>
      <c r="G575" s="474"/>
      <c r="H575" s="475"/>
    </row>
    <row r="576" spans="1:8" ht="15" customHeight="1" x14ac:dyDescent="0.2">
      <c r="A576" s="226">
        <v>4339</v>
      </c>
      <c r="B576" s="474" t="s">
        <v>3654</v>
      </c>
      <c r="C576" s="474"/>
      <c r="D576" s="474"/>
      <c r="E576" s="474"/>
      <c r="F576" s="474"/>
      <c r="G576" s="474"/>
      <c r="H576" s="475"/>
    </row>
    <row r="577" spans="1:8" ht="15" customHeight="1" x14ac:dyDescent="0.2">
      <c r="A577" s="226">
        <v>4391</v>
      </c>
      <c r="B577" s="474" t="s">
        <v>3278</v>
      </c>
      <c r="C577" s="474"/>
      <c r="D577" s="474"/>
      <c r="E577" s="474"/>
      <c r="F577" s="474"/>
      <c r="G577" s="474"/>
      <c r="H577" s="475"/>
    </row>
    <row r="578" spans="1:8" ht="15" customHeight="1" x14ac:dyDescent="0.2">
      <c r="A578" s="226">
        <v>4399</v>
      </c>
      <c r="B578" s="474" t="s">
        <v>3279</v>
      </c>
      <c r="C578" s="474"/>
      <c r="D578" s="474"/>
      <c r="E578" s="474"/>
      <c r="F578" s="474"/>
      <c r="G578" s="474"/>
      <c r="H578" s="475"/>
    </row>
    <row r="579" spans="1:8" ht="15" customHeight="1" x14ac:dyDescent="0.2">
      <c r="A579" s="226">
        <v>4511</v>
      </c>
      <c r="B579" s="474" t="s">
        <v>2276</v>
      </c>
      <c r="C579" s="474"/>
      <c r="D579" s="474"/>
      <c r="E579" s="474"/>
      <c r="F579" s="474"/>
      <c r="G579" s="474"/>
      <c r="H579" s="475"/>
    </row>
    <row r="580" spans="1:8" ht="15" customHeight="1" x14ac:dyDescent="0.2">
      <c r="A580" s="226">
        <v>4519</v>
      </c>
      <c r="B580" s="474" t="s">
        <v>2277</v>
      </c>
      <c r="C580" s="474"/>
      <c r="D580" s="474"/>
      <c r="E580" s="474"/>
      <c r="F580" s="474"/>
      <c r="G580" s="474"/>
      <c r="H580" s="475"/>
    </row>
    <row r="581" spans="1:8" ht="15" customHeight="1" x14ac:dyDescent="0.2">
      <c r="A581" s="226">
        <v>4520</v>
      </c>
      <c r="B581" s="474" t="s">
        <v>3409</v>
      </c>
      <c r="C581" s="474"/>
      <c r="D581" s="474"/>
      <c r="E581" s="474"/>
      <c r="F581" s="474"/>
      <c r="G581" s="474"/>
      <c r="H581" s="475"/>
    </row>
    <row r="582" spans="1:8" ht="15" customHeight="1" x14ac:dyDescent="0.2">
      <c r="A582" s="226">
        <v>4531</v>
      </c>
      <c r="B582" s="474" t="s">
        <v>2278</v>
      </c>
      <c r="C582" s="474"/>
      <c r="D582" s="474"/>
      <c r="E582" s="474"/>
      <c r="F582" s="474"/>
      <c r="G582" s="474"/>
      <c r="H582" s="475"/>
    </row>
    <row r="583" spans="1:8" ht="15" customHeight="1" x14ac:dyDescent="0.2">
      <c r="A583" s="226">
        <v>4532</v>
      </c>
      <c r="B583" s="474" t="s">
        <v>604</v>
      </c>
      <c r="C583" s="474"/>
      <c r="D583" s="474"/>
      <c r="E583" s="474"/>
      <c r="F583" s="474"/>
      <c r="G583" s="474"/>
      <c r="H583" s="475"/>
    </row>
    <row r="584" spans="1:8" ht="15" customHeight="1" x14ac:dyDescent="0.2">
      <c r="A584" s="226">
        <v>4540</v>
      </c>
      <c r="B584" s="474" t="s">
        <v>497</v>
      </c>
      <c r="C584" s="474"/>
      <c r="D584" s="474"/>
      <c r="E584" s="474"/>
      <c r="F584" s="474"/>
      <c r="G584" s="474"/>
      <c r="H584" s="475"/>
    </row>
    <row r="585" spans="1:8" ht="15" customHeight="1" x14ac:dyDescent="0.2">
      <c r="A585" s="226">
        <v>4611</v>
      </c>
      <c r="B585" s="474" t="s">
        <v>498</v>
      </c>
      <c r="C585" s="474"/>
      <c r="D585" s="474"/>
      <c r="E585" s="474"/>
      <c r="F585" s="474"/>
      <c r="G585" s="474"/>
      <c r="H585" s="475"/>
    </row>
    <row r="586" spans="1:8" ht="15" customHeight="1" x14ac:dyDescent="0.2">
      <c r="A586" s="226">
        <v>4612</v>
      </c>
      <c r="B586" s="474" t="s">
        <v>1702</v>
      </c>
      <c r="C586" s="474"/>
      <c r="D586" s="474"/>
      <c r="E586" s="474"/>
      <c r="F586" s="474"/>
      <c r="G586" s="474"/>
      <c r="H586" s="475"/>
    </row>
    <row r="587" spans="1:8" ht="15" customHeight="1" x14ac:dyDescent="0.2">
      <c r="A587" s="226">
        <v>4613</v>
      </c>
      <c r="B587" s="474" t="s">
        <v>2118</v>
      </c>
      <c r="C587" s="474"/>
      <c r="D587" s="474"/>
      <c r="E587" s="474"/>
      <c r="F587" s="474"/>
      <c r="G587" s="474"/>
      <c r="H587" s="475"/>
    </row>
    <row r="588" spans="1:8" ht="15" customHeight="1" x14ac:dyDescent="0.2">
      <c r="A588" s="226">
        <v>4614</v>
      </c>
      <c r="B588" s="474" t="s">
        <v>165</v>
      </c>
      <c r="C588" s="474"/>
      <c r="D588" s="474"/>
      <c r="E588" s="474"/>
      <c r="F588" s="474"/>
      <c r="G588" s="474"/>
      <c r="H588" s="475"/>
    </row>
    <row r="589" spans="1:8" ht="15" customHeight="1" x14ac:dyDescent="0.2">
      <c r="A589" s="226">
        <v>4615</v>
      </c>
      <c r="B589" s="474" t="s">
        <v>166</v>
      </c>
      <c r="C589" s="474"/>
      <c r="D589" s="474"/>
      <c r="E589" s="474"/>
      <c r="F589" s="474"/>
      <c r="G589" s="474"/>
      <c r="H589" s="475"/>
    </row>
    <row r="590" spans="1:8" ht="15" customHeight="1" x14ac:dyDescent="0.2">
      <c r="A590" s="226">
        <v>4616</v>
      </c>
      <c r="B590" s="474" t="s">
        <v>167</v>
      </c>
      <c r="C590" s="474"/>
      <c r="D590" s="474"/>
      <c r="E590" s="474"/>
      <c r="F590" s="474"/>
      <c r="G590" s="474"/>
      <c r="H590" s="475"/>
    </row>
    <row r="591" spans="1:8" ht="15" customHeight="1" x14ac:dyDescent="0.2">
      <c r="A591" s="226">
        <v>4617</v>
      </c>
      <c r="B591" s="474" t="s">
        <v>3537</v>
      </c>
      <c r="C591" s="474"/>
      <c r="D591" s="474"/>
      <c r="E591" s="474"/>
      <c r="F591" s="474"/>
      <c r="G591" s="474"/>
      <c r="H591" s="475"/>
    </row>
    <row r="592" spans="1:8" ht="15" customHeight="1" x14ac:dyDescent="0.2">
      <c r="A592" s="226">
        <v>4618</v>
      </c>
      <c r="B592" s="474" t="s">
        <v>3538</v>
      </c>
      <c r="C592" s="474"/>
      <c r="D592" s="474"/>
      <c r="E592" s="474"/>
      <c r="F592" s="474"/>
      <c r="G592" s="474"/>
      <c r="H592" s="475"/>
    </row>
    <row r="593" spans="1:8" ht="15" customHeight="1" x14ac:dyDescent="0.2">
      <c r="A593" s="226">
        <v>4619</v>
      </c>
      <c r="B593" s="474" t="s">
        <v>3539</v>
      </c>
      <c r="C593" s="474"/>
      <c r="D593" s="474"/>
      <c r="E593" s="474"/>
      <c r="F593" s="474"/>
      <c r="G593" s="474"/>
      <c r="H593" s="475"/>
    </row>
    <row r="594" spans="1:8" ht="15" customHeight="1" x14ac:dyDescent="0.2">
      <c r="A594" s="226">
        <v>4621</v>
      </c>
      <c r="B594" s="474" t="s">
        <v>3858</v>
      </c>
      <c r="C594" s="474"/>
      <c r="D594" s="474"/>
      <c r="E594" s="474"/>
      <c r="F594" s="474"/>
      <c r="G594" s="474"/>
      <c r="H594" s="475"/>
    </row>
    <row r="595" spans="1:8" ht="15" customHeight="1" x14ac:dyDescent="0.2">
      <c r="A595" s="226">
        <v>4622</v>
      </c>
      <c r="B595" s="474" t="s">
        <v>1612</v>
      </c>
      <c r="C595" s="474"/>
      <c r="D595" s="474"/>
      <c r="E595" s="474"/>
      <c r="F595" s="474"/>
      <c r="G595" s="474"/>
      <c r="H595" s="475"/>
    </row>
    <row r="596" spans="1:8" ht="15" customHeight="1" x14ac:dyDescent="0.2">
      <c r="A596" s="226">
        <v>4623</v>
      </c>
      <c r="B596" s="474" t="s">
        <v>37</v>
      </c>
      <c r="C596" s="474"/>
      <c r="D596" s="474"/>
      <c r="E596" s="474"/>
      <c r="F596" s="474"/>
      <c r="G596" s="474"/>
      <c r="H596" s="475"/>
    </row>
    <row r="597" spans="1:8" ht="15" customHeight="1" x14ac:dyDescent="0.2">
      <c r="A597" s="226">
        <v>4624</v>
      </c>
      <c r="B597" s="474" t="s">
        <v>3859</v>
      </c>
      <c r="C597" s="474"/>
      <c r="D597" s="474"/>
      <c r="E597" s="474"/>
      <c r="F597" s="474"/>
      <c r="G597" s="474"/>
      <c r="H597" s="475"/>
    </row>
    <row r="598" spans="1:8" ht="15" customHeight="1" x14ac:dyDescent="0.2">
      <c r="A598" s="226">
        <v>4631</v>
      </c>
      <c r="B598" s="474" t="s">
        <v>3860</v>
      </c>
      <c r="C598" s="474"/>
      <c r="D598" s="474"/>
      <c r="E598" s="474"/>
      <c r="F598" s="474"/>
      <c r="G598" s="474"/>
      <c r="H598" s="475"/>
    </row>
    <row r="599" spans="1:8" ht="15" customHeight="1" x14ac:dyDescent="0.2">
      <c r="A599" s="226">
        <v>4632</v>
      </c>
      <c r="B599" s="474" t="s">
        <v>3861</v>
      </c>
      <c r="C599" s="474"/>
      <c r="D599" s="474"/>
      <c r="E599" s="474"/>
      <c r="F599" s="474"/>
      <c r="G599" s="474"/>
      <c r="H599" s="475"/>
    </row>
    <row r="600" spans="1:8" ht="15" customHeight="1" x14ac:dyDescent="0.2">
      <c r="A600" s="226">
        <v>4633</v>
      </c>
      <c r="B600" s="474" t="s">
        <v>3862</v>
      </c>
      <c r="C600" s="474"/>
      <c r="D600" s="474"/>
      <c r="E600" s="474"/>
      <c r="F600" s="474"/>
      <c r="G600" s="474"/>
      <c r="H600" s="475"/>
    </row>
    <row r="601" spans="1:8" ht="15" customHeight="1" x14ac:dyDescent="0.2">
      <c r="A601" s="226">
        <v>4634</v>
      </c>
      <c r="B601" s="474" t="s">
        <v>3863</v>
      </c>
      <c r="C601" s="474"/>
      <c r="D601" s="474"/>
      <c r="E601" s="474"/>
      <c r="F601" s="474"/>
      <c r="G601" s="474"/>
      <c r="H601" s="475"/>
    </row>
    <row r="602" spans="1:8" ht="15" customHeight="1" x14ac:dyDescent="0.2">
      <c r="A602" s="226">
        <v>4635</v>
      </c>
      <c r="B602" s="474" t="s">
        <v>3864</v>
      </c>
      <c r="C602" s="474"/>
      <c r="D602" s="474"/>
      <c r="E602" s="474"/>
      <c r="F602" s="474"/>
      <c r="G602" s="474"/>
      <c r="H602" s="475"/>
    </row>
    <row r="603" spans="1:8" ht="15" customHeight="1" x14ac:dyDescent="0.2">
      <c r="A603" s="226">
        <v>4636</v>
      </c>
      <c r="B603" s="474" t="s">
        <v>3865</v>
      </c>
      <c r="C603" s="474"/>
      <c r="D603" s="474"/>
      <c r="E603" s="474"/>
      <c r="F603" s="474"/>
      <c r="G603" s="474"/>
      <c r="H603" s="475"/>
    </row>
    <row r="604" spans="1:8" ht="15" customHeight="1" x14ac:dyDescent="0.2">
      <c r="A604" s="226">
        <v>4637</v>
      </c>
      <c r="B604" s="474" t="s">
        <v>3866</v>
      </c>
      <c r="C604" s="474"/>
      <c r="D604" s="474"/>
      <c r="E604" s="474"/>
      <c r="F604" s="474"/>
      <c r="G604" s="474"/>
      <c r="H604" s="475"/>
    </row>
    <row r="605" spans="1:8" ht="15" customHeight="1" x14ac:dyDescent="0.2">
      <c r="A605" s="226">
        <v>4638</v>
      </c>
      <c r="B605" s="474" t="s">
        <v>459</v>
      </c>
      <c r="C605" s="474"/>
      <c r="D605" s="474"/>
      <c r="E605" s="474"/>
      <c r="F605" s="474"/>
      <c r="G605" s="474"/>
      <c r="H605" s="475"/>
    </row>
    <row r="606" spans="1:8" ht="15" customHeight="1" x14ac:dyDescent="0.2">
      <c r="A606" s="226">
        <v>4639</v>
      </c>
      <c r="B606" s="474" t="s">
        <v>460</v>
      </c>
      <c r="C606" s="474"/>
      <c r="D606" s="474"/>
      <c r="E606" s="474"/>
      <c r="F606" s="474"/>
      <c r="G606" s="474"/>
      <c r="H606" s="475"/>
    </row>
    <row r="607" spans="1:8" ht="15" customHeight="1" x14ac:dyDescent="0.2">
      <c r="A607" s="226">
        <v>4641</v>
      </c>
      <c r="B607" s="474" t="s">
        <v>41</v>
      </c>
      <c r="C607" s="474"/>
      <c r="D607" s="474"/>
      <c r="E607" s="474"/>
      <c r="F607" s="474"/>
      <c r="G607" s="474"/>
      <c r="H607" s="475"/>
    </row>
    <row r="608" spans="1:8" ht="15" customHeight="1" x14ac:dyDescent="0.2">
      <c r="A608" s="226">
        <v>4642</v>
      </c>
      <c r="B608" s="474" t="s">
        <v>461</v>
      </c>
      <c r="C608" s="474"/>
      <c r="D608" s="474"/>
      <c r="E608" s="474"/>
      <c r="F608" s="474"/>
      <c r="G608" s="474"/>
      <c r="H608" s="475"/>
    </row>
    <row r="609" spans="1:8" ht="15" customHeight="1" x14ac:dyDescent="0.2">
      <c r="A609" s="226">
        <v>4643</v>
      </c>
      <c r="B609" s="474" t="s">
        <v>1574</v>
      </c>
      <c r="C609" s="474"/>
      <c r="D609" s="474"/>
      <c r="E609" s="474"/>
      <c r="F609" s="474"/>
      <c r="G609" s="474"/>
      <c r="H609" s="475"/>
    </row>
    <row r="610" spans="1:8" ht="15" customHeight="1" x14ac:dyDescent="0.2">
      <c r="A610" s="226">
        <v>4644</v>
      </c>
      <c r="B610" s="474" t="s">
        <v>1560</v>
      </c>
      <c r="C610" s="474"/>
      <c r="D610" s="474"/>
      <c r="E610" s="474"/>
      <c r="F610" s="474"/>
      <c r="G610" s="474"/>
      <c r="H610" s="475"/>
    </row>
    <row r="611" spans="1:8" ht="15" customHeight="1" x14ac:dyDescent="0.2">
      <c r="A611" s="226">
        <v>4645</v>
      </c>
      <c r="B611" s="474" t="s">
        <v>1790</v>
      </c>
      <c r="C611" s="474"/>
      <c r="D611" s="474"/>
      <c r="E611" s="474"/>
      <c r="F611" s="474"/>
      <c r="G611" s="474"/>
      <c r="H611" s="475"/>
    </row>
    <row r="612" spans="1:8" ht="15" customHeight="1" x14ac:dyDescent="0.2">
      <c r="A612" s="226">
        <v>4646</v>
      </c>
      <c r="B612" s="474" t="s">
        <v>1561</v>
      </c>
      <c r="C612" s="474"/>
      <c r="D612" s="474"/>
      <c r="E612" s="474"/>
      <c r="F612" s="474"/>
      <c r="G612" s="474"/>
      <c r="H612" s="475"/>
    </row>
    <row r="613" spans="1:8" ht="15" customHeight="1" x14ac:dyDescent="0.2">
      <c r="A613" s="226">
        <v>4647</v>
      </c>
      <c r="B613" s="474" t="s">
        <v>1562</v>
      </c>
      <c r="C613" s="474"/>
      <c r="D613" s="474"/>
      <c r="E613" s="474"/>
      <c r="F613" s="474"/>
      <c r="G613" s="474"/>
      <c r="H613" s="475"/>
    </row>
    <row r="614" spans="1:8" ht="15" customHeight="1" x14ac:dyDescent="0.2">
      <c r="A614" s="226">
        <v>4648</v>
      </c>
      <c r="B614" s="474" t="s">
        <v>2142</v>
      </c>
      <c r="C614" s="474"/>
      <c r="D614" s="474"/>
      <c r="E614" s="474"/>
      <c r="F614" s="474"/>
      <c r="G614" s="474"/>
      <c r="H614" s="475"/>
    </row>
    <row r="615" spans="1:8" ht="15" customHeight="1" x14ac:dyDescent="0.2">
      <c r="A615" s="226">
        <v>4649</v>
      </c>
      <c r="B615" s="474" t="s">
        <v>2143</v>
      </c>
      <c r="C615" s="474"/>
      <c r="D615" s="474"/>
      <c r="E615" s="474"/>
      <c r="F615" s="474"/>
      <c r="G615" s="474"/>
      <c r="H615" s="475"/>
    </row>
    <row r="616" spans="1:8" ht="15" customHeight="1" x14ac:dyDescent="0.2">
      <c r="A616" s="226">
        <v>4651</v>
      </c>
      <c r="B616" s="474" t="s">
        <v>3691</v>
      </c>
      <c r="C616" s="474"/>
      <c r="D616" s="474"/>
      <c r="E616" s="474"/>
      <c r="F616" s="474"/>
      <c r="G616" s="474"/>
      <c r="H616" s="475"/>
    </row>
    <row r="617" spans="1:8" ht="15" customHeight="1" x14ac:dyDescent="0.2">
      <c r="A617" s="226">
        <v>4652</v>
      </c>
      <c r="B617" s="474" t="s">
        <v>1705</v>
      </c>
      <c r="C617" s="474"/>
      <c r="D617" s="474"/>
      <c r="E617" s="474"/>
      <c r="F617" s="474"/>
      <c r="G617" s="474"/>
      <c r="H617" s="475"/>
    </row>
    <row r="618" spans="1:8" ht="15" customHeight="1" x14ac:dyDescent="0.2">
      <c r="A618" s="226">
        <v>4661</v>
      </c>
      <c r="B618" s="474" t="s">
        <v>838</v>
      </c>
      <c r="C618" s="474"/>
      <c r="D618" s="474"/>
      <c r="E618" s="474"/>
      <c r="F618" s="474"/>
      <c r="G618" s="474"/>
      <c r="H618" s="475"/>
    </row>
    <row r="619" spans="1:8" ht="15" customHeight="1" x14ac:dyDescent="0.2">
      <c r="A619" s="226">
        <v>4662</v>
      </c>
      <c r="B619" s="474" t="s">
        <v>1296</v>
      </c>
      <c r="C619" s="474"/>
      <c r="D619" s="474"/>
      <c r="E619" s="474"/>
      <c r="F619" s="474"/>
      <c r="G619" s="474"/>
      <c r="H619" s="475"/>
    </row>
    <row r="620" spans="1:8" ht="15" customHeight="1" x14ac:dyDescent="0.2">
      <c r="A620" s="226">
        <v>4663</v>
      </c>
      <c r="B620" s="474" t="s">
        <v>1297</v>
      </c>
      <c r="C620" s="474"/>
      <c r="D620" s="474"/>
      <c r="E620" s="474"/>
      <c r="F620" s="474"/>
      <c r="G620" s="474"/>
      <c r="H620" s="475"/>
    </row>
    <row r="621" spans="1:8" ht="15" customHeight="1" x14ac:dyDescent="0.2">
      <c r="A621" s="226">
        <v>4664</v>
      </c>
      <c r="B621" s="474" t="s">
        <v>2360</v>
      </c>
      <c r="C621" s="474"/>
      <c r="D621" s="474"/>
      <c r="E621" s="474"/>
      <c r="F621" s="474"/>
      <c r="G621" s="474"/>
      <c r="H621" s="475"/>
    </row>
    <row r="622" spans="1:8" ht="15" customHeight="1" x14ac:dyDescent="0.2">
      <c r="A622" s="226">
        <v>4665</v>
      </c>
      <c r="B622" s="474" t="s">
        <v>2361</v>
      </c>
      <c r="C622" s="474"/>
      <c r="D622" s="474"/>
      <c r="E622" s="474"/>
      <c r="F622" s="474"/>
      <c r="G622" s="474"/>
      <c r="H622" s="475"/>
    </row>
    <row r="623" spans="1:8" ht="15" customHeight="1" x14ac:dyDescent="0.2">
      <c r="A623" s="226">
        <v>4666</v>
      </c>
      <c r="B623" s="474" t="s">
        <v>1298</v>
      </c>
      <c r="C623" s="474"/>
      <c r="D623" s="474"/>
      <c r="E623" s="474"/>
      <c r="F623" s="474"/>
      <c r="G623" s="474"/>
      <c r="H623" s="475"/>
    </row>
    <row r="624" spans="1:8" ht="15" customHeight="1" x14ac:dyDescent="0.2">
      <c r="A624" s="226">
        <v>4669</v>
      </c>
      <c r="B624" s="474" t="s">
        <v>2362</v>
      </c>
      <c r="C624" s="474"/>
      <c r="D624" s="474"/>
      <c r="E624" s="474"/>
      <c r="F624" s="474"/>
      <c r="G624" s="474"/>
      <c r="H624" s="475"/>
    </row>
    <row r="625" spans="1:8" ht="15" customHeight="1" x14ac:dyDescent="0.2">
      <c r="A625" s="226">
        <v>4671</v>
      </c>
      <c r="B625" s="474" t="s">
        <v>1154</v>
      </c>
      <c r="C625" s="474"/>
      <c r="D625" s="474"/>
      <c r="E625" s="474"/>
      <c r="F625" s="474"/>
      <c r="G625" s="474"/>
      <c r="H625" s="475"/>
    </row>
    <row r="626" spans="1:8" ht="15" customHeight="1" x14ac:dyDescent="0.2">
      <c r="A626" s="226">
        <v>4672</v>
      </c>
      <c r="B626" s="474" t="s">
        <v>919</v>
      </c>
      <c r="C626" s="474"/>
      <c r="D626" s="474"/>
      <c r="E626" s="474"/>
      <c r="F626" s="474"/>
      <c r="G626" s="474"/>
      <c r="H626" s="475"/>
    </row>
    <row r="627" spans="1:8" ht="15" customHeight="1" x14ac:dyDescent="0.2">
      <c r="A627" s="226">
        <v>4673</v>
      </c>
      <c r="B627" s="474" t="s">
        <v>2708</v>
      </c>
      <c r="C627" s="474"/>
      <c r="D627" s="474"/>
      <c r="E627" s="474"/>
      <c r="F627" s="474"/>
      <c r="G627" s="474"/>
      <c r="H627" s="475"/>
    </row>
    <row r="628" spans="1:8" ht="15" customHeight="1" x14ac:dyDescent="0.2">
      <c r="A628" s="226">
        <v>4674</v>
      </c>
      <c r="B628" s="474" t="s">
        <v>1519</v>
      </c>
      <c r="C628" s="474"/>
      <c r="D628" s="474"/>
      <c r="E628" s="474"/>
      <c r="F628" s="474"/>
      <c r="G628" s="474"/>
      <c r="H628" s="475"/>
    </row>
    <row r="629" spans="1:8" ht="15" customHeight="1" x14ac:dyDescent="0.2">
      <c r="A629" s="226">
        <v>4675</v>
      </c>
      <c r="B629" s="474" t="s">
        <v>3868</v>
      </c>
      <c r="C629" s="474"/>
      <c r="D629" s="474"/>
      <c r="E629" s="474"/>
      <c r="F629" s="474"/>
      <c r="G629" s="474"/>
      <c r="H629" s="475"/>
    </row>
    <row r="630" spans="1:8" ht="15" customHeight="1" x14ac:dyDescent="0.2">
      <c r="A630" s="226">
        <v>4676</v>
      </c>
      <c r="B630" s="474" t="s">
        <v>1295</v>
      </c>
      <c r="C630" s="474"/>
      <c r="D630" s="474"/>
      <c r="E630" s="474"/>
      <c r="F630" s="474"/>
      <c r="G630" s="474"/>
      <c r="H630" s="475"/>
    </row>
    <row r="631" spans="1:8" ht="15" customHeight="1" x14ac:dyDescent="0.2">
      <c r="A631" s="226">
        <v>4677</v>
      </c>
      <c r="B631" s="474" t="s">
        <v>1520</v>
      </c>
      <c r="C631" s="474"/>
      <c r="D631" s="474"/>
      <c r="E631" s="474"/>
      <c r="F631" s="474"/>
      <c r="G631" s="474"/>
      <c r="H631" s="475"/>
    </row>
    <row r="632" spans="1:8" ht="15" customHeight="1" x14ac:dyDescent="0.2">
      <c r="A632" s="226">
        <v>4690</v>
      </c>
      <c r="B632" s="474" t="s">
        <v>1521</v>
      </c>
      <c r="C632" s="474"/>
      <c r="D632" s="474"/>
      <c r="E632" s="474"/>
      <c r="F632" s="474"/>
      <c r="G632" s="474"/>
      <c r="H632" s="475"/>
    </row>
    <row r="633" spans="1:8" ht="15" customHeight="1" x14ac:dyDescent="0.2">
      <c r="A633" s="226">
        <v>4711</v>
      </c>
      <c r="B633" s="474" t="s">
        <v>1522</v>
      </c>
      <c r="C633" s="474"/>
      <c r="D633" s="474"/>
      <c r="E633" s="474"/>
      <c r="F633" s="474"/>
      <c r="G633" s="474"/>
      <c r="H633" s="475"/>
    </row>
    <row r="634" spans="1:8" ht="15" customHeight="1" x14ac:dyDescent="0.2">
      <c r="A634" s="226">
        <v>4719</v>
      </c>
      <c r="B634" s="474" t="s">
        <v>2590</v>
      </c>
      <c r="C634" s="474"/>
      <c r="D634" s="474"/>
      <c r="E634" s="474"/>
      <c r="F634" s="474"/>
      <c r="G634" s="474"/>
      <c r="H634" s="475"/>
    </row>
    <row r="635" spans="1:8" ht="15" customHeight="1" x14ac:dyDescent="0.2">
      <c r="A635" s="226">
        <v>4721</v>
      </c>
      <c r="B635" s="474" t="s">
        <v>3420</v>
      </c>
      <c r="C635" s="474"/>
      <c r="D635" s="474"/>
      <c r="E635" s="474"/>
      <c r="F635" s="474"/>
      <c r="G635" s="474"/>
      <c r="H635" s="475"/>
    </row>
    <row r="636" spans="1:8" ht="15" customHeight="1" x14ac:dyDescent="0.2">
      <c r="A636" s="226">
        <v>4722</v>
      </c>
      <c r="B636" s="474" t="s">
        <v>1399</v>
      </c>
      <c r="C636" s="474"/>
      <c r="D636" s="474"/>
      <c r="E636" s="474"/>
      <c r="F636" s="474"/>
      <c r="G636" s="474"/>
      <c r="H636" s="475"/>
    </row>
    <row r="637" spans="1:8" ht="15" customHeight="1" x14ac:dyDescent="0.2">
      <c r="A637" s="226">
        <v>4723</v>
      </c>
      <c r="B637" s="474" t="s">
        <v>995</v>
      </c>
      <c r="C637" s="474"/>
      <c r="D637" s="474"/>
      <c r="E637" s="474"/>
      <c r="F637" s="474"/>
      <c r="G637" s="474"/>
      <c r="H637" s="475"/>
    </row>
    <row r="638" spans="1:8" ht="15" customHeight="1" x14ac:dyDescent="0.2">
      <c r="A638" s="226">
        <v>4724</v>
      </c>
      <c r="B638" s="474" t="s">
        <v>4176</v>
      </c>
      <c r="C638" s="474"/>
      <c r="D638" s="474"/>
      <c r="E638" s="474"/>
      <c r="F638" s="474"/>
      <c r="G638" s="474"/>
      <c r="H638" s="475"/>
    </row>
    <row r="639" spans="1:8" ht="15" customHeight="1" x14ac:dyDescent="0.2">
      <c r="A639" s="226">
        <v>4725</v>
      </c>
      <c r="B639" s="474" t="s">
        <v>4177</v>
      </c>
      <c r="C639" s="474"/>
      <c r="D639" s="474"/>
      <c r="E639" s="474"/>
      <c r="F639" s="474"/>
      <c r="G639" s="474"/>
      <c r="H639" s="475"/>
    </row>
    <row r="640" spans="1:8" ht="15" customHeight="1" x14ac:dyDescent="0.2">
      <c r="A640" s="226">
        <v>4726</v>
      </c>
      <c r="B640" s="474" t="s">
        <v>352</v>
      </c>
      <c r="C640" s="474"/>
      <c r="D640" s="474"/>
      <c r="E640" s="474"/>
      <c r="F640" s="474"/>
      <c r="G640" s="474"/>
      <c r="H640" s="475"/>
    </row>
    <row r="641" spans="1:8" ht="15" customHeight="1" x14ac:dyDescent="0.2">
      <c r="A641" s="226">
        <v>4729</v>
      </c>
      <c r="B641" s="474" t="s">
        <v>353</v>
      </c>
      <c r="C641" s="474"/>
      <c r="D641" s="474"/>
      <c r="E641" s="474"/>
      <c r="F641" s="474"/>
      <c r="G641" s="474"/>
      <c r="H641" s="475"/>
    </row>
    <row r="642" spans="1:8" ht="15" customHeight="1" x14ac:dyDescent="0.2">
      <c r="A642" s="226">
        <v>4730</v>
      </c>
      <c r="B642" s="474" t="s">
        <v>354</v>
      </c>
      <c r="C642" s="474"/>
      <c r="D642" s="474"/>
      <c r="E642" s="474"/>
      <c r="F642" s="474"/>
      <c r="G642" s="474"/>
      <c r="H642" s="475"/>
    </row>
    <row r="643" spans="1:8" ht="15" customHeight="1" x14ac:dyDescent="0.2">
      <c r="A643" s="226">
        <v>4741</v>
      </c>
      <c r="B643" s="474" t="s">
        <v>355</v>
      </c>
      <c r="C643" s="474"/>
      <c r="D643" s="474"/>
      <c r="E643" s="474"/>
      <c r="F643" s="474"/>
      <c r="G643" s="474"/>
      <c r="H643" s="475"/>
    </row>
    <row r="644" spans="1:8" ht="15" customHeight="1" x14ac:dyDescent="0.2">
      <c r="A644" s="226">
        <v>4742</v>
      </c>
      <c r="B644" s="474" t="s">
        <v>2690</v>
      </c>
      <c r="C644" s="474"/>
      <c r="D644" s="474"/>
      <c r="E644" s="474"/>
      <c r="F644" s="474"/>
      <c r="G644" s="474"/>
      <c r="H644" s="475"/>
    </row>
    <row r="645" spans="1:8" ht="15" customHeight="1" x14ac:dyDescent="0.2">
      <c r="A645" s="226">
        <v>4743</v>
      </c>
      <c r="B645" s="474" t="s">
        <v>3578</v>
      </c>
      <c r="C645" s="474"/>
      <c r="D645" s="474"/>
      <c r="E645" s="474"/>
      <c r="F645" s="474"/>
      <c r="G645" s="474"/>
      <c r="H645" s="475"/>
    </row>
    <row r="646" spans="1:8" ht="15" customHeight="1" x14ac:dyDescent="0.2">
      <c r="A646" s="226">
        <v>4751</v>
      </c>
      <c r="B646" s="474" t="s">
        <v>54</v>
      </c>
      <c r="C646" s="474"/>
      <c r="D646" s="474"/>
      <c r="E646" s="474"/>
      <c r="F646" s="474"/>
      <c r="G646" s="474"/>
      <c r="H646" s="475"/>
    </row>
    <row r="647" spans="1:8" ht="15" customHeight="1" x14ac:dyDescent="0.2">
      <c r="A647" s="226">
        <v>4752</v>
      </c>
      <c r="B647" s="474" t="s">
        <v>55</v>
      </c>
      <c r="C647" s="474"/>
      <c r="D647" s="474"/>
      <c r="E647" s="474"/>
      <c r="F647" s="474"/>
      <c r="G647" s="474"/>
      <c r="H647" s="475"/>
    </row>
    <row r="648" spans="1:8" ht="15" customHeight="1" x14ac:dyDescent="0.2">
      <c r="A648" s="226">
        <v>4753</v>
      </c>
      <c r="B648" s="474" t="s">
        <v>56</v>
      </c>
      <c r="C648" s="474"/>
      <c r="D648" s="474"/>
      <c r="E648" s="474"/>
      <c r="F648" s="474"/>
      <c r="G648" s="474"/>
      <c r="H648" s="475"/>
    </row>
    <row r="649" spans="1:8" ht="15" customHeight="1" x14ac:dyDescent="0.2">
      <c r="A649" s="226">
        <v>4754</v>
      </c>
      <c r="B649" s="474" t="s">
        <v>969</v>
      </c>
      <c r="C649" s="474"/>
      <c r="D649" s="474"/>
      <c r="E649" s="474"/>
      <c r="F649" s="474"/>
      <c r="G649" s="474"/>
      <c r="H649" s="475"/>
    </row>
    <row r="650" spans="1:8" ht="15" customHeight="1" x14ac:dyDescent="0.2">
      <c r="A650" s="226">
        <v>4759</v>
      </c>
      <c r="B650" s="474" t="s">
        <v>970</v>
      </c>
      <c r="C650" s="474"/>
      <c r="D650" s="474"/>
      <c r="E650" s="474"/>
      <c r="F650" s="474"/>
      <c r="G650" s="474"/>
      <c r="H650" s="475"/>
    </row>
    <row r="651" spans="1:8" ht="15" customHeight="1" x14ac:dyDescent="0.2">
      <c r="A651" s="226">
        <v>4761</v>
      </c>
      <c r="B651" s="474" t="s">
        <v>971</v>
      </c>
      <c r="C651" s="474"/>
      <c r="D651" s="474"/>
      <c r="E651" s="474"/>
      <c r="F651" s="474"/>
      <c r="G651" s="474"/>
      <c r="H651" s="475"/>
    </row>
    <row r="652" spans="1:8" ht="15" customHeight="1" x14ac:dyDescent="0.2">
      <c r="A652" s="226">
        <v>4762</v>
      </c>
      <c r="B652" s="474" t="s">
        <v>64</v>
      </c>
      <c r="C652" s="474"/>
      <c r="D652" s="474"/>
      <c r="E652" s="474"/>
      <c r="F652" s="474"/>
      <c r="G652" s="474"/>
      <c r="H652" s="475"/>
    </row>
    <row r="653" spans="1:8" ht="15" customHeight="1" x14ac:dyDescent="0.2">
      <c r="A653" s="226">
        <v>4763</v>
      </c>
      <c r="B653" s="474" t="s">
        <v>4167</v>
      </c>
      <c r="C653" s="474"/>
      <c r="D653" s="474"/>
      <c r="E653" s="474"/>
      <c r="F653" s="474"/>
      <c r="G653" s="474"/>
      <c r="H653" s="475"/>
    </row>
    <row r="654" spans="1:8" ht="15" customHeight="1" x14ac:dyDescent="0.2">
      <c r="A654" s="226">
        <v>4764</v>
      </c>
      <c r="B654" s="474" t="s">
        <v>4168</v>
      </c>
      <c r="C654" s="474"/>
      <c r="D654" s="474"/>
      <c r="E654" s="474"/>
      <c r="F654" s="474"/>
      <c r="G654" s="474"/>
      <c r="H654" s="475"/>
    </row>
    <row r="655" spans="1:8" ht="15" customHeight="1" x14ac:dyDescent="0.2">
      <c r="A655" s="226">
        <v>4765</v>
      </c>
      <c r="B655" s="474" t="s">
        <v>4169</v>
      </c>
      <c r="C655" s="474"/>
      <c r="D655" s="474"/>
      <c r="E655" s="474"/>
      <c r="F655" s="474"/>
      <c r="G655" s="474"/>
      <c r="H655" s="475"/>
    </row>
    <row r="656" spans="1:8" ht="15" customHeight="1" x14ac:dyDescent="0.2">
      <c r="A656" s="226">
        <v>4771</v>
      </c>
      <c r="B656" s="474" t="s">
        <v>2756</v>
      </c>
      <c r="C656" s="474"/>
      <c r="D656" s="474"/>
      <c r="E656" s="474"/>
      <c r="F656" s="474"/>
      <c r="G656" s="474"/>
      <c r="H656" s="475"/>
    </row>
    <row r="657" spans="1:8" ht="15" customHeight="1" x14ac:dyDescent="0.2">
      <c r="A657" s="226">
        <v>4772</v>
      </c>
      <c r="B657" s="474" t="s">
        <v>3776</v>
      </c>
      <c r="C657" s="474"/>
      <c r="D657" s="474"/>
      <c r="E657" s="474"/>
      <c r="F657" s="474"/>
      <c r="G657" s="474"/>
      <c r="H657" s="475"/>
    </row>
    <row r="658" spans="1:8" ht="15" customHeight="1" x14ac:dyDescent="0.2">
      <c r="A658" s="226">
        <v>4773</v>
      </c>
      <c r="B658" s="474" t="s">
        <v>3777</v>
      </c>
      <c r="C658" s="474"/>
      <c r="D658" s="474"/>
      <c r="E658" s="474"/>
      <c r="F658" s="474"/>
      <c r="G658" s="474"/>
      <c r="H658" s="475"/>
    </row>
    <row r="659" spans="1:8" ht="15" customHeight="1" x14ac:dyDescent="0.2">
      <c r="A659" s="226">
        <v>4774</v>
      </c>
      <c r="B659" s="474" t="s">
        <v>3778</v>
      </c>
      <c r="C659" s="474"/>
      <c r="D659" s="474"/>
      <c r="E659" s="474"/>
      <c r="F659" s="474"/>
      <c r="G659" s="474"/>
      <c r="H659" s="475"/>
    </row>
    <row r="660" spans="1:8" ht="15" customHeight="1" x14ac:dyDescent="0.2">
      <c r="A660" s="226">
        <v>4775</v>
      </c>
      <c r="B660" s="474" t="s">
        <v>3779</v>
      </c>
      <c r="C660" s="474"/>
      <c r="D660" s="474"/>
      <c r="E660" s="474"/>
      <c r="F660" s="474"/>
      <c r="G660" s="474"/>
      <c r="H660" s="475"/>
    </row>
    <row r="661" spans="1:8" ht="24.95" customHeight="1" x14ac:dyDescent="0.2">
      <c r="A661" s="226">
        <v>4776</v>
      </c>
      <c r="B661" s="474" t="s">
        <v>3780</v>
      </c>
      <c r="C661" s="474"/>
      <c r="D661" s="474"/>
      <c r="E661" s="474"/>
      <c r="F661" s="474"/>
      <c r="G661" s="474"/>
      <c r="H661" s="475"/>
    </row>
    <row r="662" spans="1:8" ht="15" customHeight="1" x14ac:dyDescent="0.2">
      <c r="A662" s="226">
        <v>4777</v>
      </c>
      <c r="B662" s="474" t="s">
        <v>3781</v>
      </c>
      <c r="C662" s="474"/>
      <c r="D662" s="474"/>
      <c r="E662" s="474"/>
      <c r="F662" s="474"/>
      <c r="G662" s="474"/>
      <c r="H662" s="475"/>
    </row>
    <row r="663" spans="1:8" ht="15" customHeight="1" x14ac:dyDescent="0.2">
      <c r="A663" s="226">
        <v>4778</v>
      </c>
      <c r="B663" s="474" t="s">
        <v>3782</v>
      </c>
      <c r="C663" s="474"/>
      <c r="D663" s="474"/>
      <c r="E663" s="474"/>
      <c r="F663" s="474"/>
      <c r="G663" s="474"/>
      <c r="H663" s="475"/>
    </row>
    <row r="664" spans="1:8" ht="15" customHeight="1" x14ac:dyDescent="0.2">
      <c r="A664" s="226">
        <v>4779</v>
      </c>
      <c r="B664" s="474" t="s">
        <v>4150</v>
      </c>
      <c r="C664" s="474"/>
      <c r="D664" s="474"/>
      <c r="E664" s="474"/>
      <c r="F664" s="474"/>
      <c r="G664" s="474"/>
      <c r="H664" s="475"/>
    </row>
    <row r="665" spans="1:8" ht="15" customHeight="1" x14ac:dyDescent="0.2">
      <c r="A665" s="226">
        <v>4781</v>
      </c>
      <c r="B665" s="474" t="s">
        <v>4151</v>
      </c>
      <c r="C665" s="474"/>
      <c r="D665" s="474"/>
      <c r="E665" s="474"/>
      <c r="F665" s="474"/>
      <c r="G665" s="474"/>
      <c r="H665" s="475"/>
    </row>
    <row r="666" spans="1:8" ht="15" customHeight="1" x14ac:dyDescent="0.2">
      <c r="A666" s="226">
        <v>4782</v>
      </c>
      <c r="B666" s="474" t="s">
        <v>1799</v>
      </c>
      <c r="C666" s="474"/>
      <c r="D666" s="474"/>
      <c r="E666" s="474"/>
      <c r="F666" s="474"/>
      <c r="G666" s="474"/>
      <c r="H666" s="475"/>
    </row>
    <row r="667" spans="1:8" ht="15" customHeight="1" x14ac:dyDescent="0.2">
      <c r="A667" s="226">
        <v>4789</v>
      </c>
      <c r="B667" s="474" t="s">
        <v>1800</v>
      </c>
      <c r="C667" s="474"/>
      <c r="D667" s="474"/>
      <c r="E667" s="474"/>
      <c r="F667" s="474"/>
      <c r="G667" s="474"/>
      <c r="H667" s="475"/>
    </row>
    <row r="668" spans="1:8" ht="15" customHeight="1" x14ac:dyDescent="0.2">
      <c r="A668" s="226">
        <v>4791</v>
      </c>
      <c r="B668" s="474" t="s">
        <v>1801</v>
      </c>
      <c r="C668" s="474"/>
      <c r="D668" s="474"/>
      <c r="E668" s="474"/>
      <c r="F668" s="474"/>
      <c r="G668" s="474"/>
      <c r="H668" s="475"/>
    </row>
    <row r="669" spans="1:8" ht="15" customHeight="1" x14ac:dyDescent="0.2">
      <c r="A669" s="226">
        <v>4799</v>
      </c>
      <c r="B669" s="474" t="s">
        <v>1802</v>
      </c>
      <c r="C669" s="474"/>
      <c r="D669" s="474"/>
      <c r="E669" s="474"/>
      <c r="F669" s="474"/>
      <c r="G669" s="474"/>
      <c r="H669" s="475"/>
    </row>
    <row r="670" spans="1:8" ht="15" customHeight="1" x14ac:dyDescent="0.2">
      <c r="A670" s="226">
        <v>4910</v>
      </c>
      <c r="B670" s="474" t="s">
        <v>1033</v>
      </c>
      <c r="C670" s="474"/>
      <c r="D670" s="474"/>
      <c r="E670" s="474"/>
      <c r="F670" s="474"/>
      <c r="G670" s="474"/>
      <c r="H670" s="475"/>
    </row>
    <row r="671" spans="1:8" ht="15" customHeight="1" x14ac:dyDescent="0.2">
      <c r="A671" s="226">
        <v>4920</v>
      </c>
      <c r="B671" s="474" t="s">
        <v>1034</v>
      </c>
      <c r="C671" s="474"/>
      <c r="D671" s="474"/>
      <c r="E671" s="474"/>
      <c r="F671" s="474"/>
      <c r="G671" s="474"/>
      <c r="H671" s="475"/>
    </row>
    <row r="672" spans="1:8" ht="15" customHeight="1" x14ac:dyDescent="0.2">
      <c r="A672" s="226">
        <v>4931</v>
      </c>
      <c r="B672" s="474" t="s">
        <v>1733</v>
      </c>
      <c r="C672" s="474"/>
      <c r="D672" s="474"/>
      <c r="E672" s="474"/>
      <c r="F672" s="474"/>
      <c r="G672" s="474"/>
      <c r="H672" s="475"/>
    </row>
    <row r="673" spans="1:8" ht="15" customHeight="1" x14ac:dyDescent="0.2">
      <c r="A673" s="226">
        <v>4932</v>
      </c>
      <c r="B673" s="474" t="s">
        <v>1734</v>
      </c>
      <c r="C673" s="474"/>
      <c r="D673" s="474"/>
      <c r="E673" s="474"/>
      <c r="F673" s="474"/>
      <c r="G673" s="474"/>
      <c r="H673" s="475"/>
    </row>
    <row r="674" spans="1:8" ht="15" customHeight="1" x14ac:dyDescent="0.2">
      <c r="A674" s="226">
        <v>4939</v>
      </c>
      <c r="B674" s="474" t="s">
        <v>3878</v>
      </c>
      <c r="C674" s="474"/>
      <c r="D674" s="474"/>
      <c r="E674" s="474"/>
      <c r="F674" s="474"/>
      <c r="G674" s="474"/>
      <c r="H674" s="475"/>
    </row>
    <row r="675" spans="1:8" ht="15" customHeight="1" x14ac:dyDescent="0.2">
      <c r="A675" s="226">
        <v>4941</v>
      </c>
      <c r="B675" s="474" t="s">
        <v>1397</v>
      </c>
      <c r="C675" s="474"/>
      <c r="D675" s="474"/>
      <c r="E675" s="474"/>
      <c r="F675" s="474"/>
      <c r="G675" s="474"/>
      <c r="H675" s="475"/>
    </row>
    <row r="676" spans="1:8" ht="15" customHeight="1" x14ac:dyDescent="0.2">
      <c r="A676" s="226">
        <v>4942</v>
      </c>
      <c r="B676" s="474" t="s">
        <v>3671</v>
      </c>
      <c r="C676" s="474"/>
      <c r="D676" s="474"/>
      <c r="E676" s="474"/>
      <c r="F676" s="474"/>
      <c r="G676" s="474"/>
      <c r="H676" s="475"/>
    </row>
    <row r="677" spans="1:8" ht="15" customHeight="1" x14ac:dyDescent="0.2">
      <c r="A677" s="226">
        <v>4950</v>
      </c>
      <c r="B677" s="474" t="s">
        <v>2752</v>
      </c>
      <c r="C677" s="474"/>
      <c r="D677" s="474"/>
      <c r="E677" s="474"/>
      <c r="F677" s="474"/>
      <c r="G677" s="474"/>
      <c r="H677" s="475"/>
    </row>
    <row r="678" spans="1:8" ht="15" customHeight="1" x14ac:dyDescent="0.2">
      <c r="A678" s="226">
        <v>5010</v>
      </c>
      <c r="B678" s="474" t="s">
        <v>1707</v>
      </c>
      <c r="C678" s="474"/>
      <c r="D678" s="474"/>
      <c r="E678" s="474"/>
      <c r="F678" s="474"/>
      <c r="G678" s="474"/>
      <c r="H678" s="475"/>
    </row>
    <row r="679" spans="1:8" ht="15" customHeight="1" x14ac:dyDescent="0.2">
      <c r="A679" s="226">
        <v>5020</v>
      </c>
      <c r="B679" s="474" t="s">
        <v>1708</v>
      </c>
      <c r="C679" s="474"/>
      <c r="D679" s="474"/>
      <c r="E679" s="474"/>
      <c r="F679" s="474"/>
      <c r="G679" s="474"/>
      <c r="H679" s="475"/>
    </row>
    <row r="680" spans="1:8" ht="15" customHeight="1" x14ac:dyDescent="0.2">
      <c r="A680" s="226">
        <v>5030</v>
      </c>
      <c r="B680" s="474" t="s">
        <v>2200</v>
      </c>
      <c r="C680" s="474"/>
      <c r="D680" s="474"/>
      <c r="E680" s="474"/>
      <c r="F680" s="474"/>
      <c r="G680" s="474"/>
      <c r="H680" s="475"/>
    </row>
    <row r="681" spans="1:8" ht="15" customHeight="1" x14ac:dyDescent="0.2">
      <c r="A681" s="226">
        <v>5040</v>
      </c>
      <c r="B681" s="474" t="s">
        <v>2137</v>
      </c>
      <c r="C681" s="474"/>
      <c r="D681" s="474"/>
      <c r="E681" s="474"/>
      <c r="F681" s="474"/>
      <c r="G681" s="474"/>
      <c r="H681" s="475"/>
    </row>
    <row r="682" spans="1:8" ht="15" customHeight="1" x14ac:dyDescent="0.2">
      <c r="A682" s="226">
        <v>5110</v>
      </c>
      <c r="B682" s="474" t="s">
        <v>2138</v>
      </c>
      <c r="C682" s="474"/>
      <c r="D682" s="474"/>
      <c r="E682" s="474"/>
      <c r="F682" s="474"/>
      <c r="G682" s="474"/>
      <c r="H682" s="475"/>
    </row>
    <row r="683" spans="1:8" ht="15" customHeight="1" x14ac:dyDescent="0.2">
      <c r="A683" s="226">
        <v>5121</v>
      </c>
      <c r="B683" s="474" t="s">
        <v>2139</v>
      </c>
      <c r="C683" s="474"/>
      <c r="D683" s="474"/>
      <c r="E683" s="474"/>
      <c r="F683" s="474"/>
      <c r="G683" s="474"/>
      <c r="H683" s="475"/>
    </row>
    <row r="684" spans="1:8" ht="15" customHeight="1" x14ac:dyDescent="0.2">
      <c r="A684" s="226">
        <v>5122</v>
      </c>
      <c r="B684" s="474" t="s">
        <v>1709</v>
      </c>
      <c r="C684" s="474"/>
      <c r="D684" s="474"/>
      <c r="E684" s="474"/>
      <c r="F684" s="474"/>
      <c r="G684" s="474"/>
      <c r="H684" s="475"/>
    </row>
    <row r="685" spans="1:8" ht="15" customHeight="1" x14ac:dyDescent="0.2">
      <c r="A685" s="226">
        <v>5210</v>
      </c>
      <c r="B685" s="474" t="s">
        <v>1712</v>
      </c>
      <c r="C685" s="474"/>
      <c r="D685" s="474"/>
      <c r="E685" s="474"/>
      <c r="F685" s="474"/>
      <c r="G685" s="474"/>
      <c r="H685" s="475"/>
    </row>
    <row r="686" spans="1:8" ht="15" customHeight="1" x14ac:dyDescent="0.2">
      <c r="A686" s="226">
        <v>5221</v>
      </c>
      <c r="B686" s="474" t="s">
        <v>2140</v>
      </c>
      <c r="C686" s="474"/>
      <c r="D686" s="474"/>
      <c r="E686" s="474"/>
      <c r="F686" s="474"/>
      <c r="G686" s="474"/>
      <c r="H686" s="475"/>
    </row>
    <row r="687" spans="1:8" ht="15" customHeight="1" x14ac:dyDescent="0.2">
      <c r="A687" s="226">
        <v>5222</v>
      </c>
      <c r="B687" s="474" t="s">
        <v>2141</v>
      </c>
      <c r="C687" s="474"/>
      <c r="D687" s="474"/>
      <c r="E687" s="474"/>
      <c r="F687" s="474"/>
      <c r="G687" s="474"/>
      <c r="H687" s="475"/>
    </row>
    <row r="688" spans="1:8" ht="15" customHeight="1" x14ac:dyDescent="0.2">
      <c r="A688" s="226">
        <v>5223</v>
      </c>
      <c r="B688" s="474" t="s">
        <v>715</v>
      </c>
      <c r="C688" s="474"/>
      <c r="D688" s="474"/>
      <c r="E688" s="474"/>
      <c r="F688" s="474"/>
      <c r="G688" s="474"/>
      <c r="H688" s="475"/>
    </row>
    <row r="689" spans="1:8" ht="15" customHeight="1" x14ac:dyDescent="0.2">
      <c r="A689" s="226">
        <v>5224</v>
      </c>
      <c r="B689" s="474" t="s">
        <v>716</v>
      </c>
      <c r="C689" s="474"/>
      <c r="D689" s="474"/>
      <c r="E689" s="474"/>
      <c r="F689" s="474"/>
      <c r="G689" s="474"/>
      <c r="H689" s="475"/>
    </row>
    <row r="690" spans="1:8" ht="15" customHeight="1" x14ac:dyDescent="0.2">
      <c r="A690" s="226">
        <v>5229</v>
      </c>
      <c r="B690" s="474" t="s">
        <v>717</v>
      </c>
      <c r="C690" s="474"/>
      <c r="D690" s="474"/>
      <c r="E690" s="474"/>
      <c r="F690" s="474"/>
      <c r="G690" s="474"/>
      <c r="H690" s="475"/>
    </row>
    <row r="691" spans="1:8" ht="15" customHeight="1" x14ac:dyDescent="0.2">
      <c r="A691" s="226">
        <v>5310</v>
      </c>
      <c r="B691" s="474" t="s">
        <v>718</v>
      </c>
      <c r="C691" s="474"/>
      <c r="D691" s="474"/>
      <c r="E691" s="474"/>
      <c r="F691" s="474"/>
      <c r="G691" s="474"/>
      <c r="H691" s="475"/>
    </row>
    <row r="692" spans="1:8" ht="15" customHeight="1" x14ac:dyDescent="0.2">
      <c r="A692" s="226">
        <v>5320</v>
      </c>
      <c r="B692" s="474" t="s">
        <v>719</v>
      </c>
      <c r="C692" s="474"/>
      <c r="D692" s="474"/>
      <c r="E692" s="474"/>
      <c r="F692" s="474"/>
      <c r="G692" s="474"/>
      <c r="H692" s="475"/>
    </row>
    <row r="693" spans="1:8" ht="15" customHeight="1" x14ac:dyDescent="0.2">
      <c r="A693" s="226">
        <v>5510</v>
      </c>
      <c r="B693" s="474" t="s">
        <v>720</v>
      </c>
      <c r="C693" s="474"/>
      <c r="D693" s="474"/>
      <c r="E693" s="474"/>
      <c r="F693" s="474"/>
      <c r="G693" s="474"/>
      <c r="H693" s="475"/>
    </row>
    <row r="694" spans="1:8" ht="15" customHeight="1" x14ac:dyDescent="0.2">
      <c r="A694" s="226">
        <v>5520</v>
      </c>
      <c r="B694" s="474" t="s">
        <v>3702</v>
      </c>
      <c r="C694" s="474"/>
      <c r="D694" s="474"/>
      <c r="E694" s="474"/>
      <c r="F694" s="474"/>
      <c r="G694" s="474"/>
      <c r="H694" s="475"/>
    </row>
    <row r="695" spans="1:8" ht="15" customHeight="1" x14ac:dyDescent="0.2">
      <c r="A695" s="226">
        <v>5530</v>
      </c>
      <c r="B695" s="474" t="s">
        <v>3703</v>
      </c>
      <c r="C695" s="474"/>
      <c r="D695" s="474"/>
      <c r="E695" s="474"/>
      <c r="F695" s="474"/>
      <c r="G695" s="474"/>
      <c r="H695" s="475"/>
    </row>
    <row r="696" spans="1:8" ht="15" customHeight="1" x14ac:dyDescent="0.2">
      <c r="A696" s="226">
        <v>5590</v>
      </c>
      <c r="B696" s="474" t="s">
        <v>1393</v>
      </c>
      <c r="C696" s="474"/>
      <c r="D696" s="474"/>
      <c r="E696" s="474"/>
      <c r="F696" s="474"/>
      <c r="G696" s="474"/>
      <c r="H696" s="475"/>
    </row>
    <row r="697" spans="1:8" ht="15" customHeight="1" x14ac:dyDescent="0.2">
      <c r="A697" s="226">
        <v>5610</v>
      </c>
      <c r="B697" s="474" t="s">
        <v>379</v>
      </c>
      <c r="C697" s="474"/>
      <c r="D697" s="474"/>
      <c r="E697" s="474"/>
      <c r="F697" s="474"/>
      <c r="G697" s="474"/>
      <c r="H697" s="475"/>
    </row>
    <row r="698" spans="1:8" ht="15" customHeight="1" x14ac:dyDescent="0.2">
      <c r="A698" s="226">
        <v>5621</v>
      </c>
      <c r="B698" s="474" t="s">
        <v>380</v>
      </c>
      <c r="C698" s="474"/>
      <c r="D698" s="474"/>
      <c r="E698" s="474"/>
      <c r="F698" s="474"/>
      <c r="G698" s="474"/>
      <c r="H698" s="475"/>
    </row>
    <row r="699" spans="1:8" ht="15" customHeight="1" x14ac:dyDescent="0.2">
      <c r="A699" s="226">
        <v>5629</v>
      </c>
      <c r="B699" s="474" t="s">
        <v>381</v>
      </c>
      <c r="C699" s="474"/>
      <c r="D699" s="474"/>
      <c r="E699" s="474"/>
      <c r="F699" s="474"/>
      <c r="G699" s="474"/>
      <c r="H699" s="475"/>
    </row>
    <row r="700" spans="1:8" ht="15" customHeight="1" x14ac:dyDescent="0.2">
      <c r="A700" s="226">
        <v>5630</v>
      </c>
      <c r="B700" s="474" t="s">
        <v>382</v>
      </c>
      <c r="C700" s="474"/>
      <c r="D700" s="474"/>
      <c r="E700" s="474"/>
      <c r="F700" s="474"/>
      <c r="G700" s="474"/>
      <c r="H700" s="475"/>
    </row>
    <row r="701" spans="1:8" ht="15" customHeight="1" x14ac:dyDescent="0.2">
      <c r="A701" s="226">
        <v>5811</v>
      </c>
      <c r="B701" s="474" t="s">
        <v>647</v>
      </c>
      <c r="C701" s="474"/>
      <c r="D701" s="474"/>
      <c r="E701" s="474"/>
      <c r="F701" s="474"/>
      <c r="G701" s="474"/>
      <c r="H701" s="475"/>
    </row>
    <row r="702" spans="1:8" ht="15" customHeight="1" x14ac:dyDescent="0.2">
      <c r="A702" s="226">
        <v>5812</v>
      </c>
      <c r="B702" s="474" t="s">
        <v>421</v>
      </c>
      <c r="C702" s="474"/>
      <c r="D702" s="474"/>
      <c r="E702" s="474"/>
      <c r="F702" s="474"/>
      <c r="G702" s="474"/>
      <c r="H702" s="475"/>
    </row>
    <row r="703" spans="1:8" ht="15" customHeight="1" x14ac:dyDescent="0.2">
      <c r="A703" s="226">
        <v>5813</v>
      </c>
      <c r="B703" s="474" t="s">
        <v>648</v>
      </c>
      <c r="C703" s="474"/>
      <c r="D703" s="474"/>
      <c r="E703" s="474"/>
      <c r="F703" s="474"/>
      <c r="G703" s="474"/>
      <c r="H703" s="475"/>
    </row>
    <row r="704" spans="1:8" ht="15" customHeight="1" x14ac:dyDescent="0.2">
      <c r="A704" s="226">
        <v>5814</v>
      </c>
      <c r="B704" s="474" t="s">
        <v>3215</v>
      </c>
      <c r="C704" s="474"/>
      <c r="D704" s="474"/>
      <c r="E704" s="474"/>
      <c r="F704" s="474"/>
      <c r="G704" s="474"/>
      <c r="H704" s="475"/>
    </row>
    <row r="705" spans="1:8" ht="15" customHeight="1" x14ac:dyDescent="0.2">
      <c r="A705" s="226">
        <v>5819</v>
      </c>
      <c r="B705" s="474" t="s">
        <v>3216</v>
      </c>
      <c r="C705" s="474"/>
      <c r="D705" s="474"/>
      <c r="E705" s="474"/>
      <c r="F705" s="474"/>
      <c r="G705" s="474"/>
      <c r="H705" s="475"/>
    </row>
    <row r="706" spans="1:8" ht="15" customHeight="1" x14ac:dyDescent="0.2">
      <c r="A706" s="226">
        <v>5821</v>
      </c>
      <c r="B706" s="474" t="s">
        <v>2875</v>
      </c>
      <c r="C706" s="474"/>
      <c r="D706" s="474"/>
      <c r="E706" s="474"/>
      <c r="F706" s="474"/>
      <c r="G706" s="474"/>
      <c r="H706" s="475"/>
    </row>
    <row r="707" spans="1:8" ht="15" customHeight="1" x14ac:dyDescent="0.2">
      <c r="A707" s="226">
        <v>5829</v>
      </c>
      <c r="B707" s="474" t="s">
        <v>2876</v>
      </c>
      <c r="C707" s="474"/>
      <c r="D707" s="474"/>
      <c r="E707" s="474"/>
      <c r="F707" s="474"/>
      <c r="G707" s="474"/>
      <c r="H707" s="475"/>
    </row>
    <row r="708" spans="1:8" ht="15" customHeight="1" x14ac:dyDescent="0.2">
      <c r="A708" s="226">
        <v>5911</v>
      </c>
      <c r="B708" s="474" t="s">
        <v>2877</v>
      </c>
      <c r="C708" s="474"/>
      <c r="D708" s="474"/>
      <c r="E708" s="474"/>
      <c r="F708" s="474"/>
      <c r="G708" s="474"/>
      <c r="H708" s="475"/>
    </row>
    <row r="709" spans="1:8" ht="15" customHeight="1" x14ac:dyDescent="0.2">
      <c r="A709" s="226">
        <v>5912</v>
      </c>
      <c r="B709" s="474" t="s">
        <v>2878</v>
      </c>
      <c r="C709" s="474"/>
      <c r="D709" s="474"/>
      <c r="E709" s="474"/>
      <c r="F709" s="474"/>
      <c r="G709" s="474"/>
      <c r="H709" s="475"/>
    </row>
    <row r="710" spans="1:8" ht="15" customHeight="1" x14ac:dyDescent="0.2">
      <c r="A710" s="226">
        <v>5913</v>
      </c>
      <c r="B710" s="474" t="s">
        <v>2879</v>
      </c>
      <c r="C710" s="474"/>
      <c r="D710" s="474"/>
      <c r="E710" s="474"/>
      <c r="F710" s="474"/>
      <c r="G710" s="474"/>
      <c r="H710" s="475"/>
    </row>
    <row r="711" spans="1:8" ht="15" customHeight="1" x14ac:dyDescent="0.2">
      <c r="A711" s="226">
        <v>5914</v>
      </c>
      <c r="B711" s="474" t="s">
        <v>2880</v>
      </c>
      <c r="C711" s="474"/>
      <c r="D711" s="474"/>
      <c r="E711" s="474"/>
      <c r="F711" s="474"/>
      <c r="G711" s="474"/>
      <c r="H711" s="475"/>
    </row>
    <row r="712" spans="1:8" ht="15" customHeight="1" x14ac:dyDescent="0.2">
      <c r="A712" s="226">
        <v>5920</v>
      </c>
      <c r="B712" s="474" t="s">
        <v>1279</v>
      </c>
      <c r="C712" s="474"/>
      <c r="D712" s="474"/>
      <c r="E712" s="474"/>
      <c r="F712" s="474"/>
      <c r="G712" s="474"/>
      <c r="H712" s="475"/>
    </row>
    <row r="713" spans="1:8" ht="15" customHeight="1" x14ac:dyDescent="0.2">
      <c r="A713" s="226">
        <v>6010</v>
      </c>
      <c r="B713" s="474" t="s">
        <v>1280</v>
      </c>
      <c r="C713" s="474"/>
      <c r="D713" s="474"/>
      <c r="E713" s="474"/>
      <c r="F713" s="474"/>
      <c r="G713" s="474"/>
      <c r="H713" s="475"/>
    </row>
    <row r="714" spans="1:8" ht="15" customHeight="1" x14ac:dyDescent="0.2">
      <c r="A714" s="226">
        <v>6020</v>
      </c>
      <c r="B714" s="474" t="s">
        <v>1281</v>
      </c>
      <c r="C714" s="474"/>
      <c r="D714" s="474"/>
      <c r="E714" s="474"/>
      <c r="F714" s="474"/>
      <c r="G714" s="474"/>
      <c r="H714" s="475"/>
    </row>
    <row r="715" spans="1:8" ht="15" customHeight="1" x14ac:dyDescent="0.2">
      <c r="A715" s="226">
        <v>6110</v>
      </c>
      <c r="B715" s="474" t="s">
        <v>1282</v>
      </c>
      <c r="C715" s="474"/>
      <c r="D715" s="474"/>
      <c r="E715" s="474"/>
      <c r="F715" s="474"/>
      <c r="G715" s="474"/>
      <c r="H715" s="475"/>
    </row>
    <row r="716" spans="1:8" ht="15" customHeight="1" x14ac:dyDescent="0.2">
      <c r="A716" s="226">
        <v>6120</v>
      </c>
      <c r="B716" s="474" t="s">
        <v>1283</v>
      </c>
      <c r="C716" s="474"/>
      <c r="D716" s="474"/>
      <c r="E716" s="474"/>
      <c r="F716" s="474"/>
      <c r="G716" s="474"/>
      <c r="H716" s="475"/>
    </row>
    <row r="717" spans="1:8" ht="15" customHeight="1" x14ac:dyDescent="0.2">
      <c r="A717" s="226">
        <v>6130</v>
      </c>
      <c r="B717" s="474" t="s">
        <v>1284</v>
      </c>
      <c r="C717" s="474"/>
      <c r="D717" s="474"/>
      <c r="E717" s="474"/>
      <c r="F717" s="474"/>
      <c r="G717" s="474"/>
      <c r="H717" s="475"/>
    </row>
    <row r="718" spans="1:8" ht="15" customHeight="1" x14ac:dyDescent="0.2">
      <c r="A718" s="226">
        <v>6190</v>
      </c>
      <c r="B718" s="474" t="s">
        <v>1285</v>
      </c>
      <c r="C718" s="474"/>
      <c r="D718" s="474"/>
      <c r="E718" s="474"/>
      <c r="F718" s="474"/>
      <c r="G718" s="474"/>
      <c r="H718" s="475"/>
    </row>
    <row r="719" spans="1:8" ht="15" customHeight="1" x14ac:dyDescent="0.2">
      <c r="A719" s="226">
        <v>6201</v>
      </c>
      <c r="B719" s="474" t="s">
        <v>1286</v>
      </c>
      <c r="C719" s="474"/>
      <c r="D719" s="474"/>
      <c r="E719" s="474"/>
      <c r="F719" s="474"/>
      <c r="G719" s="474"/>
      <c r="H719" s="475"/>
    </row>
    <row r="720" spans="1:8" ht="15" customHeight="1" x14ac:dyDescent="0.2">
      <c r="A720" s="226">
        <v>6202</v>
      </c>
      <c r="B720" s="474" t="s">
        <v>1287</v>
      </c>
      <c r="C720" s="474"/>
      <c r="D720" s="474"/>
      <c r="E720" s="474"/>
      <c r="F720" s="474"/>
      <c r="G720" s="474"/>
      <c r="H720" s="475"/>
    </row>
    <row r="721" spans="1:8" ht="15" customHeight="1" x14ac:dyDescent="0.2">
      <c r="A721" s="226">
        <v>6203</v>
      </c>
      <c r="B721" s="474" t="s">
        <v>1288</v>
      </c>
      <c r="C721" s="474"/>
      <c r="D721" s="474"/>
      <c r="E721" s="474"/>
      <c r="F721" s="474"/>
      <c r="G721" s="474"/>
      <c r="H721" s="475"/>
    </row>
    <row r="722" spans="1:8" ht="15" customHeight="1" x14ac:dyDescent="0.2">
      <c r="A722" s="226">
        <v>6209</v>
      </c>
      <c r="B722" s="474" t="s">
        <v>1289</v>
      </c>
      <c r="C722" s="474"/>
      <c r="D722" s="474"/>
      <c r="E722" s="474"/>
      <c r="F722" s="474"/>
      <c r="G722" s="474"/>
      <c r="H722" s="475"/>
    </row>
    <row r="723" spans="1:8" ht="15" customHeight="1" x14ac:dyDescent="0.2">
      <c r="A723" s="226">
        <v>6311</v>
      </c>
      <c r="B723" s="474" t="s">
        <v>1290</v>
      </c>
      <c r="C723" s="474"/>
      <c r="D723" s="474"/>
      <c r="E723" s="474"/>
      <c r="F723" s="474"/>
      <c r="G723" s="474"/>
      <c r="H723" s="475"/>
    </row>
    <row r="724" spans="1:8" ht="15" customHeight="1" x14ac:dyDescent="0.2">
      <c r="A724" s="226">
        <v>6312</v>
      </c>
      <c r="B724" s="474" t="s">
        <v>1291</v>
      </c>
      <c r="C724" s="474"/>
      <c r="D724" s="474"/>
      <c r="E724" s="474"/>
      <c r="F724" s="474"/>
      <c r="G724" s="474"/>
      <c r="H724" s="475"/>
    </row>
    <row r="725" spans="1:8" ht="15" customHeight="1" x14ac:dyDescent="0.2">
      <c r="A725" s="226">
        <v>6391</v>
      </c>
      <c r="B725" s="474" t="s">
        <v>1781</v>
      </c>
      <c r="C725" s="474"/>
      <c r="D725" s="474"/>
      <c r="E725" s="474"/>
      <c r="F725" s="474"/>
      <c r="G725" s="474"/>
      <c r="H725" s="475"/>
    </row>
    <row r="726" spans="1:8" ht="15" customHeight="1" x14ac:dyDescent="0.2">
      <c r="A726" s="226">
        <v>6399</v>
      </c>
      <c r="B726" s="474" t="s">
        <v>1782</v>
      </c>
      <c r="C726" s="474"/>
      <c r="D726" s="474"/>
      <c r="E726" s="474"/>
      <c r="F726" s="474"/>
      <c r="G726" s="474"/>
      <c r="H726" s="475"/>
    </row>
    <row r="727" spans="1:8" ht="15" customHeight="1" x14ac:dyDescent="0.2">
      <c r="A727" s="226">
        <v>6411</v>
      </c>
      <c r="B727" s="474" t="s">
        <v>2753</v>
      </c>
      <c r="C727" s="474"/>
      <c r="D727" s="474"/>
      <c r="E727" s="474"/>
      <c r="F727" s="474"/>
      <c r="G727" s="474"/>
      <c r="H727" s="475"/>
    </row>
    <row r="728" spans="1:8" ht="15" customHeight="1" x14ac:dyDescent="0.2">
      <c r="A728" s="226">
        <v>6419</v>
      </c>
      <c r="B728" s="474" t="s">
        <v>1783</v>
      </c>
      <c r="C728" s="474"/>
      <c r="D728" s="474"/>
      <c r="E728" s="474"/>
      <c r="F728" s="474"/>
      <c r="G728" s="474"/>
      <c r="H728" s="475"/>
    </row>
    <row r="729" spans="1:8" ht="15" customHeight="1" x14ac:dyDescent="0.2">
      <c r="A729" s="226">
        <v>6420</v>
      </c>
      <c r="B729" s="474" t="s">
        <v>1784</v>
      </c>
      <c r="C729" s="474"/>
      <c r="D729" s="474"/>
      <c r="E729" s="474"/>
      <c r="F729" s="474"/>
      <c r="G729" s="474"/>
      <c r="H729" s="475"/>
    </row>
    <row r="730" spans="1:8" ht="15" customHeight="1" x14ac:dyDescent="0.2">
      <c r="A730" s="226">
        <v>6430</v>
      </c>
      <c r="B730" s="474" t="s">
        <v>1261</v>
      </c>
      <c r="C730" s="474"/>
      <c r="D730" s="474"/>
      <c r="E730" s="474"/>
      <c r="F730" s="474"/>
      <c r="G730" s="474"/>
      <c r="H730" s="475"/>
    </row>
    <row r="731" spans="1:8" ht="15" customHeight="1" x14ac:dyDescent="0.2">
      <c r="A731" s="226">
        <v>6491</v>
      </c>
      <c r="B731" s="474" t="s">
        <v>1262</v>
      </c>
      <c r="C731" s="474"/>
      <c r="D731" s="474"/>
      <c r="E731" s="474"/>
      <c r="F731" s="474"/>
      <c r="G731" s="474"/>
      <c r="H731" s="475"/>
    </row>
    <row r="732" spans="1:8" ht="15" customHeight="1" x14ac:dyDescent="0.2">
      <c r="A732" s="226">
        <v>6492</v>
      </c>
      <c r="B732" s="474" t="s">
        <v>2754</v>
      </c>
      <c r="C732" s="474"/>
      <c r="D732" s="474"/>
      <c r="E732" s="474"/>
      <c r="F732" s="474"/>
      <c r="G732" s="474"/>
      <c r="H732" s="475"/>
    </row>
    <row r="733" spans="1:8" ht="15" customHeight="1" x14ac:dyDescent="0.2">
      <c r="A733" s="226">
        <v>6499</v>
      </c>
      <c r="B733" s="474" t="s">
        <v>117</v>
      </c>
      <c r="C733" s="474"/>
      <c r="D733" s="474"/>
      <c r="E733" s="474"/>
      <c r="F733" s="474"/>
      <c r="G733" s="474"/>
      <c r="H733" s="475"/>
    </row>
    <row r="734" spans="1:8" ht="15" customHeight="1" x14ac:dyDescent="0.2">
      <c r="A734" s="226">
        <v>6511</v>
      </c>
      <c r="B734" s="474" t="s">
        <v>118</v>
      </c>
      <c r="C734" s="474"/>
      <c r="D734" s="474"/>
      <c r="E734" s="474"/>
      <c r="F734" s="474"/>
      <c r="G734" s="474"/>
      <c r="H734" s="475"/>
    </row>
    <row r="735" spans="1:8" ht="15" customHeight="1" x14ac:dyDescent="0.2">
      <c r="A735" s="226">
        <v>6512</v>
      </c>
      <c r="B735" s="474" t="s">
        <v>1711</v>
      </c>
      <c r="C735" s="474"/>
      <c r="D735" s="474"/>
      <c r="E735" s="474"/>
      <c r="F735" s="474"/>
      <c r="G735" s="474"/>
      <c r="H735" s="475"/>
    </row>
    <row r="736" spans="1:8" ht="15" customHeight="1" x14ac:dyDescent="0.2">
      <c r="A736" s="226">
        <v>6520</v>
      </c>
      <c r="B736" s="474" t="s">
        <v>119</v>
      </c>
      <c r="C736" s="474"/>
      <c r="D736" s="474"/>
      <c r="E736" s="474"/>
      <c r="F736" s="474"/>
      <c r="G736" s="474"/>
      <c r="H736" s="475"/>
    </row>
    <row r="737" spans="1:8" ht="15" customHeight="1" x14ac:dyDescent="0.2">
      <c r="A737" s="226">
        <v>6530</v>
      </c>
      <c r="B737" s="474" t="s">
        <v>1710</v>
      </c>
      <c r="C737" s="474"/>
      <c r="D737" s="474"/>
      <c r="E737" s="474"/>
      <c r="F737" s="474"/>
      <c r="G737" s="474"/>
      <c r="H737" s="475"/>
    </row>
    <row r="738" spans="1:8" ht="15" customHeight="1" x14ac:dyDescent="0.2">
      <c r="A738" s="226">
        <v>6611</v>
      </c>
      <c r="B738" s="474" t="s">
        <v>2748</v>
      </c>
      <c r="C738" s="474"/>
      <c r="D738" s="474"/>
      <c r="E738" s="474"/>
      <c r="F738" s="474"/>
      <c r="G738" s="474"/>
      <c r="H738" s="475"/>
    </row>
    <row r="739" spans="1:8" ht="15" customHeight="1" x14ac:dyDescent="0.2">
      <c r="A739" s="226">
        <v>6612</v>
      </c>
      <c r="B739" s="474" t="s">
        <v>3790</v>
      </c>
      <c r="C739" s="474"/>
      <c r="D739" s="474"/>
      <c r="E739" s="474"/>
      <c r="F739" s="474"/>
      <c r="G739" s="474"/>
      <c r="H739" s="475"/>
    </row>
    <row r="740" spans="1:8" ht="15" customHeight="1" x14ac:dyDescent="0.2">
      <c r="A740" s="226">
        <v>6619</v>
      </c>
      <c r="B740" s="474" t="s">
        <v>3791</v>
      </c>
      <c r="C740" s="474"/>
      <c r="D740" s="474"/>
      <c r="E740" s="474"/>
      <c r="F740" s="474"/>
      <c r="G740" s="474"/>
      <c r="H740" s="475"/>
    </row>
    <row r="741" spans="1:8" ht="15" customHeight="1" x14ac:dyDescent="0.2">
      <c r="A741" s="226">
        <v>6621</v>
      </c>
      <c r="B741" s="474" t="s">
        <v>3792</v>
      </c>
      <c r="C741" s="474"/>
      <c r="D741" s="474"/>
      <c r="E741" s="474"/>
      <c r="F741" s="474"/>
      <c r="G741" s="474"/>
      <c r="H741" s="475"/>
    </row>
    <row r="742" spans="1:8" ht="15" customHeight="1" x14ac:dyDescent="0.2">
      <c r="A742" s="226">
        <v>6622</v>
      </c>
      <c r="B742" s="474" t="s">
        <v>3793</v>
      </c>
      <c r="C742" s="474"/>
      <c r="D742" s="474"/>
      <c r="E742" s="474"/>
      <c r="F742" s="474"/>
      <c r="G742" s="474"/>
      <c r="H742" s="475"/>
    </row>
    <row r="743" spans="1:8" ht="15" customHeight="1" x14ac:dyDescent="0.2">
      <c r="A743" s="226">
        <v>6629</v>
      </c>
      <c r="B743" s="474" t="s">
        <v>3794</v>
      </c>
      <c r="C743" s="474"/>
      <c r="D743" s="474"/>
      <c r="E743" s="474"/>
      <c r="F743" s="474"/>
      <c r="G743" s="474"/>
      <c r="H743" s="475"/>
    </row>
    <row r="744" spans="1:8" ht="15" customHeight="1" x14ac:dyDescent="0.2">
      <c r="A744" s="226">
        <v>6630</v>
      </c>
      <c r="B744" s="474" t="s">
        <v>3795</v>
      </c>
      <c r="C744" s="474"/>
      <c r="D744" s="474"/>
      <c r="E744" s="474"/>
      <c r="F744" s="474"/>
      <c r="G744" s="474"/>
      <c r="H744" s="475"/>
    </row>
    <row r="745" spans="1:8" ht="15" customHeight="1" x14ac:dyDescent="0.2">
      <c r="A745" s="226">
        <v>6810</v>
      </c>
      <c r="B745" s="474" t="s">
        <v>3796</v>
      </c>
      <c r="C745" s="474"/>
      <c r="D745" s="474"/>
      <c r="E745" s="474"/>
      <c r="F745" s="474"/>
      <c r="G745" s="474"/>
      <c r="H745" s="475"/>
    </row>
    <row r="746" spans="1:8" ht="15" customHeight="1" x14ac:dyDescent="0.2">
      <c r="A746" s="226">
        <v>6820</v>
      </c>
      <c r="B746" s="474" t="s">
        <v>3797</v>
      </c>
      <c r="C746" s="474"/>
      <c r="D746" s="474"/>
      <c r="E746" s="474"/>
      <c r="F746" s="474"/>
      <c r="G746" s="474"/>
      <c r="H746" s="475"/>
    </row>
    <row r="747" spans="1:8" ht="15" customHeight="1" x14ac:dyDescent="0.2">
      <c r="A747" s="226">
        <v>6831</v>
      </c>
      <c r="B747" s="474" t="s">
        <v>3798</v>
      </c>
      <c r="C747" s="474"/>
      <c r="D747" s="474"/>
      <c r="E747" s="474"/>
      <c r="F747" s="474"/>
      <c r="G747" s="474"/>
      <c r="H747" s="475"/>
    </row>
    <row r="748" spans="1:8" ht="15" customHeight="1" x14ac:dyDescent="0.2">
      <c r="A748" s="226">
        <v>6832</v>
      </c>
      <c r="B748" s="474" t="s">
        <v>3799</v>
      </c>
      <c r="C748" s="474"/>
      <c r="D748" s="474"/>
      <c r="E748" s="474"/>
      <c r="F748" s="474"/>
      <c r="G748" s="474"/>
      <c r="H748" s="475"/>
    </row>
    <row r="749" spans="1:8" ht="15" customHeight="1" x14ac:dyDescent="0.2">
      <c r="A749" s="226">
        <v>6910</v>
      </c>
      <c r="B749" s="474" t="s">
        <v>3800</v>
      </c>
      <c r="C749" s="474"/>
      <c r="D749" s="474"/>
      <c r="E749" s="474"/>
      <c r="F749" s="474"/>
      <c r="G749" s="474"/>
      <c r="H749" s="475"/>
    </row>
    <row r="750" spans="1:8" ht="15" customHeight="1" x14ac:dyDescent="0.2">
      <c r="A750" s="226">
        <v>6920</v>
      </c>
      <c r="B750" s="474" t="s">
        <v>3801</v>
      </c>
      <c r="C750" s="474"/>
      <c r="D750" s="474"/>
      <c r="E750" s="474"/>
      <c r="F750" s="474"/>
      <c r="G750" s="474"/>
      <c r="H750" s="475"/>
    </row>
    <row r="751" spans="1:8" ht="15" customHeight="1" x14ac:dyDescent="0.2">
      <c r="A751" s="226">
        <v>7010</v>
      </c>
      <c r="B751" s="474" t="s">
        <v>3974</v>
      </c>
      <c r="C751" s="474"/>
      <c r="D751" s="474"/>
      <c r="E751" s="474"/>
      <c r="F751" s="474"/>
      <c r="G751" s="474"/>
      <c r="H751" s="475"/>
    </row>
    <row r="752" spans="1:8" ht="15" customHeight="1" x14ac:dyDescent="0.2">
      <c r="A752" s="226">
        <v>7021</v>
      </c>
      <c r="B752" s="474" t="s">
        <v>2554</v>
      </c>
      <c r="C752" s="474"/>
      <c r="D752" s="474"/>
      <c r="E752" s="474"/>
      <c r="F752" s="474"/>
      <c r="G752" s="474"/>
      <c r="H752" s="475"/>
    </row>
    <row r="753" spans="1:8" ht="15" customHeight="1" x14ac:dyDescent="0.2">
      <c r="A753" s="226">
        <v>7022</v>
      </c>
      <c r="B753" s="474" t="s">
        <v>2555</v>
      </c>
      <c r="C753" s="474"/>
      <c r="D753" s="474"/>
      <c r="E753" s="474"/>
      <c r="F753" s="474"/>
      <c r="G753" s="474"/>
      <c r="H753" s="475"/>
    </row>
    <row r="754" spans="1:8" ht="15" customHeight="1" x14ac:dyDescent="0.2">
      <c r="A754" s="226">
        <v>7111</v>
      </c>
      <c r="B754" s="474" t="s">
        <v>2556</v>
      </c>
      <c r="C754" s="474"/>
      <c r="D754" s="474"/>
      <c r="E754" s="474"/>
      <c r="F754" s="474"/>
      <c r="G754" s="474"/>
      <c r="H754" s="475"/>
    </row>
    <row r="755" spans="1:8" ht="15" customHeight="1" x14ac:dyDescent="0.2">
      <c r="A755" s="226">
        <v>7112</v>
      </c>
      <c r="B755" s="474" t="s">
        <v>2557</v>
      </c>
      <c r="C755" s="474"/>
      <c r="D755" s="474"/>
      <c r="E755" s="474"/>
      <c r="F755" s="474"/>
      <c r="G755" s="474"/>
      <c r="H755" s="475"/>
    </row>
    <row r="756" spans="1:8" ht="15" customHeight="1" x14ac:dyDescent="0.2">
      <c r="A756" s="226">
        <v>7120</v>
      </c>
      <c r="B756" s="474" t="s">
        <v>454</v>
      </c>
      <c r="C756" s="474"/>
      <c r="D756" s="474"/>
      <c r="E756" s="474"/>
      <c r="F756" s="474"/>
      <c r="G756" s="474"/>
      <c r="H756" s="475"/>
    </row>
    <row r="757" spans="1:8" ht="15" customHeight="1" x14ac:dyDescent="0.2">
      <c r="A757" s="226">
        <v>7211</v>
      </c>
      <c r="B757" s="474" t="s">
        <v>2558</v>
      </c>
      <c r="C757" s="474"/>
      <c r="D757" s="474"/>
      <c r="E757" s="474"/>
      <c r="F757" s="474"/>
      <c r="G757" s="474"/>
      <c r="H757" s="475"/>
    </row>
    <row r="758" spans="1:8" ht="15" customHeight="1" x14ac:dyDescent="0.2">
      <c r="A758" s="226">
        <v>7219</v>
      </c>
      <c r="B758" s="474" t="s">
        <v>2559</v>
      </c>
      <c r="C758" s="474"/>
      <c r="D758" s="474"/>
      <c r="E758" s="474"/>
      <c r="F758" s="474"/>
      <c r="G758" s="474"/>
      <c r="H758" s="475"/>
    </row>
    <row r="759" spans="1:8" ht="15" customHeight="1" x14ac:dyDescent="0.2">
      <c r="A759" s="226">
        <v>7220</v>
      </c>
      <c r="B759" s="474" t="s">
        <v>2173</v>
      </c>
      <c r="C759" s="474"/>
      <c r="D759" s="474"/>
      <c r="E759" s="474"/>
      <c r="F759" s="474"/>
      <c r="G759" s="474"/>
      <c r="H759" s="475"/>
    </row>
    <row r="760" spans="1:8" ht="15" customHeight="1" x14ac:dyDescent="0.2">
      <c r="A760" s="226">
        <v>7311</v>
      </c>
      <c r="B760" s="474" t="s">
        <v>2174</v>
      </c>
      <c r="C760" s="474"/>
      <c r="D760" s="474"/>
      <c r="E760" s="474"/>
      <c r="F760" s="474"/>
      <c r="G760" s="474"/>
      <c r="H760" s="475"/>
    </row>
    <row r="761" spans="1:8" ht="15" customHeight="1" x14ac:dyDescent="0.2">
      <c r="A761" s="226">
        <v>7312</v>
      </c>
      <c r="B761" s="474" t="s">
        <v>3458</v>
      </c>
      <c r="C761" s="474"/>
      <c r="D761" s="474"/>
      <c r="E761" s="474"/>
      <c r="F761" s="474"/>
      <c r="G761" s="474"/>
      <c r="H761" s="475"/>
    </row>
    <row r="762" spans="1:8" ht="15" customHeight="1" x14ac:dyDescent="0.2">
      <c r="A762" s="226">
        <v>7320</v>
      </c>
      <c r="B762" s="474" t="s">
        <v>3459</v>
      </c>
      <c r="C762" s="474"/>
      <c r="D762" s="474"/>
      <c r="E762" s="474"/>
      <c r="F762" s="474"/>
      <c r="G762" s="474"/>
      <c r="H762" s="475"/>
    </row>
    <row r="763" spans="1:8" ht="15" customHeight="1" x14ac:dyDescent="0.2">
      <c r="A763" s="226">
        <v>7410</v>
      </c>
      <c r="B763" s="474" t="s">
        <v>3460</v>
      </c>
      <c r="C763" s="474"/>
      <c r="D763" s="474"/>
      <c r="E763" s="474"/>
      <c r="F763" s="474"/>
      <c r="G763" s="474"/>
      <c r="H763" s="475"/>
    </row>
    <row r="764" spans="1:8" ht="15" customHeight="1" x14ac:dyDescent="0.2">
      <c r="A764" s="226">
        <v>7420</v>
      </c>
      <c r="B764" s="474" t="s">
        <v>455</v>
      </c>
      <c r="C764" s="474"/>
      <c r="D764" s="474"/>
      <c r="E764" s="474"/>
      <c r="F764" s="474"/>
      <c r="G764" s="474"/>
      <c r="H764" s="475"/>
    </row>
    <row r="765" spans="1:8" ht="15" customHeight="1" x14ac:dyDescent="0.2">
      <c r="A765" s="226">
        <v>7430</v>
      </c>
      <c r="B765" s="474" t="s">
        <v>3461</v>
      </c>
      <c r="C765" s="474"/>
      <c r="D765" s="474"/>
      <c r="E765" s="474"/>
      <c r="F765" s="474"/>
      <c r="G765" s="474"/>
      <c r="H765" s="475"/>
    </row>
    <row r="766" spans="1:8" ht="15" customHeight="1" x14ac:dyDescent="0.2">
      <c r="A766" s="226">
        <v>7490</v>
      </c>
      <c r="B766" s="474" t="s">
        <v>3462</v>
      </c>
      <c r="C766" s="474"/>
      <c r="D766" s="474"/>
      <c r="E766" s="474"/>
      <c r="F766" s="474"/>
      <c r="G766" s="474"/>
      <c r="H766" s="475"/>
    </row>
    <row r="767" spans="1:8" ht="15" customHeight="1" x14ac:dyDescent="0.2">
      <c r="A767" s="226">
        <v>7500</v>
      </c>
      <c r="B767" s="474" t="s">
        <v>1718</v>
      </c>
      <c r="C767" s="474"/>
      <c r="D767" s="474"/>
      <c r="E767" s="474"/>
      <c r="F767" s="474"/>
      <c r="G767" s="474"/>
      <c r="H767" s="475"/>
    </row>
    <row r="768" spans="1:8" ht="15" customHeight="1" x14ac:dyDescent="0.2">
      <c r="A768" s="226">
        <v>7711</v>
      </c>
      <c r="B768" s="474" t="s">
        <v>1093</v>
      </c>
      <c r="C768" s="474"/>
      <c r="D768" s="474"/>
      <c r="E768" s="474"/>
      <c r="F768" s="474"/>
      <c r="G768" s="474"/>
      <c r="H768" s="475"/>
    </row>
    <row r="769" spans="1:8" ht="15" customHeight="1" x14ac:dyDescent="0.2">
      <c r="A769" s="226">
        <v>7712</v>
      </c>
      <c r="B769" s="474" t="s">
        <v>1094</v>
      </c>
      <c r="C769" s="474"/>
      <c r="D769" s="474"/>
      <c r="E769" s="474"/>
      <c r="F769" s="474"/>
      <c r="G769" s="474"/>
      <c r="H769" s="475"/>
    </row>
    <row r="770" spans="1:8" ht="15" customHeight="1" x14ac:dyDescent="0.2">
      <c r="A770" s="226">
        <v>7721</v>
      </c>
      <c r="B770" s="474" t="s">
        <v>1754</v>
      </c>
      <c r="C770" s="474"/>
      <c r="D770" s="474"/>
      <c r="E770" s="474"/>
      <c r="F770" s="474"/>
      <c r="G770" s="474"/>
      <c r="H770" s="475"/>
    </row>
    <row r="771" spans="1:8" ht="15" customHeight="1" x14ac:dyDescent="0.2">
      <c r="A771" s="226">
        <v>7722</v>
      </c>
      <c r="B771" s="474" t="s">
        <v>2903</v>
      </c>
      <c r="C771" s="474"/>
      <c r="D771" s="474"/>
      <c r="E771" s="474"/>
      <c r="F771" s="474"/>
      <c r="G771" s="474"/>
      <c r="H771" s="475"/>
    </row>
    <row r="772" spans="1:8" ht="15" customHeight="1" x14ac:dyDescent="0.2">
      <c r="A772" s="226">
        <v>7729</v>
      </c>
      <c r="B772" s="474" t="s">
        <v>2904</v>
      </c>
      <c r="C772" s="474"/>
      <c r="D772" s="474"/>
      <c r="E772" s="474"/>
      <c r="F772" s="474"/>
      <c r="G772" s="474"/>
      <c r="H772" s="475"/>
    </row>
    <row r="773" spans="1:8" ht="15" customHeight="1" x14ac:dyDescent="0.2">
      <c r="A773" s="226">
        <v>7731</v>
      </c>
      <c r="B773" s="474" t="s">
        <v>560</v>
      </c>
      <c r="C773" s="474"/>
      <c r="D773" s="474"/>
      <c r="E773" s="474"/>
      <c r="F773" s="474"/>
      <c r="G773" s="474"/>
      <c r="H773" s="475"/>
    </row>
    <row r="774" spans="1:8" ht="15" customHeight="1" x14ac:dyDescent="0.2">
      <c r="A774" s="226">
        <v>7732</v>
      </c>
      <c r="B774" s="474" t="s">
        <v>1907</v>
      </c>
      <c r="C774" s="474"/>
      <c r="D774" s="474"/>
      <c r="E774" s="474"/>
      <c r="F774" s="474"/>
      <c r="G774" s="474"/>
      <c r="H774" s="475"/>
    </row>
    <row r="775" spans="1:8" ht="15" customHeight="1" x14ac:dyDescent="0.2">
      <c r="A775" s="226">
        <v>7733</v>
      </c>
      <c r="B775" s="474" t="s">
        <v>4233</v>
      </c>
      <c r="C775" s="474"/>
      <c r="D775" s="474"/>
      <c r="E775" s="474"/>
      <c r="F775" s="474"/>
      <c r="G775" s="474"/>
      <c r="H775" s="475"/>
    </row>
    <row r="776" spans="1:8" ht="15" customHeight="1" x14ac:dyDescent="0.2">
      <c r="A776" s="226">
        <v>7734</v>
      </c>
      <c r="B776" s="474" t="s">
        <v>4234</v>
      </c>
      <c r="C776" s="474"/>
      <c r="D776" s="474"/>
      <c r="E776" s="474"/>
      <c r="F776" s="474"/>
      <c r="G776" s="474"/>
      <c r="H776" s="475"/>
    </row>
    <row r="777" spans="1:8" ht="15" customHeight="1" x14ac:dyDescent="0.2">
      <c r="A777" s="226">
        <v>7735</v>
      </c>
      <c r="B777" s="474" t="s">
        <v>4235</v>
      </c>
      <c r="C777" s="474"/>
      <c r="D777" s="474"/>
      <c r="E777" s="474"/>
      <c r="F777" s="474"/>
      <c r="G777" s="474"/>
      <c r="H777" s="475"/>
    </row>
    <row r="778" spans="1:8" ht="15" customHeight="1" x14ac:dyDescent="0.2">
      <c r="A778" s="226">
        <v>7739</v>
      </c>
      <c r="B778" s="474" t="s">
        <v>1080</v>
      </c>
      <c r="C778" s="474"/>
      <c r="D778" s="474"/>
      <c r="E778" s="474"/>
      <c r="F778" s="474"/>
      <c r="G778" s="474"/>
      <c r="H778" s="475"/>
    </row>
    <row r="779" spans="1:8" ht="24.95" customHeight="1" x14ac:dyDescent="0.2">
      <c r="A779" s="226">
        <v>7740</v>
      </c>
      <c r="B779" s="474" t="s">
        <v>2686</v>
      </c>
      <c r="C779" s="474"/>
      <c r="D779" s="474"/>
      <c r="E779" s="474"/>
      <c r="F779" s="474"/>
      <c r="G779" s="474"/>
      <c r="H779" s="475"/>
    </row>
    <row r="780" spans="1:8" ht="15" customHeight="1" x14ac:dyDescent="0.2">
      <c r="A780" s="226">
        <v>7810</v>
      </c>
      <c r="B780" s="474" t="s">
        <v>2687</v>
      </c>
      <c r="C780" s="474"/>
      <c r="D780" s="474"/>
      <c r="E780" s="474"/>
      <c r="F780" s="474"/>
      <c r="G780" s="474"/>
      <c r="H780" s="475"/>
    </row>
    <row r="781" spans="1:8" ht="15" customHeight="1" x14ac:dyDescent="0.2">
      <c r="A781" s="226">
        <v>7820</v>
      </c>
      <c r="B781" s="474" t="s">
        <v>2688</v>
      </c>
      <c r="C781" s="474"/>
      <c r="D781" s="474"/>
      <c r="E781" s="474"/>
      <c r="F781" s="474"/>
      <c r="G781" s="474"/>
      <c r="H781" s="475"/>
    </row>
    <row r="782" spans="1:8" ht="15" customHeight="1" x14ac:dyDescent="0.2">
      <c r="A782" s="226">
        <v>7830</v>
      </c>
      <c r="B782" s="474" t="s">
        <v>1375</v>
      </c>
      <c r="C782" s="474"/>
      <c r="D782" s="474"/>
      <c r="E782" s="474"/>
      <c r="F782" s="474"/>
      <c r="G782" s="474"/>
      <c r="H782" s="475"/>
    </row>
    <row r="783" spans="1:8" ht="15" customHeight="1" x14ac:dyDescent="0.2">
      <c r="A783" s="226">
        <v>7911</v>
      </c>
      <c r="B783" s="474" t="s">
        <v>1376</v>
      </c>
      <c r="C783" s="474"/>
      <c r="D783" s="474"/>
      <c r="E783" s="474"/>
      <c r="F783" s="474"/>
      <c r="G783" s="474"/>
      <c r="H783" s="475"/>
    </row>
    <row r="784" spans="1:8" ht="15" customHeight="1" x14ac:dyDescent="0.2">
      <c r="A784" s="226">
        <v>7912</v>
      </c>
      <c r="B784" s="474" t="s">
        <v>1377</v>
      </c>
      <c r="C784" s="474"/>
      <c r="D784" s="474"/>
      <c r="E784" s="474"/>
      <c r="F784" s="474"/>
      <c r="G784" s="474"/>
      <c r="H784" s="475"/>
    </row>
    <row r="785" spans="1:8" ht="15" customHeight="1" x14ac:dyDescent="0.2">
      <c r="A785" s="226">
        <v>7990</v>
      </c>
      <c r="B785" s="474" t="s">
        <v>693</v>
      </c>
      <c r="C785" s="474"/>
      <c r="D785" s="474"/>
      <c r="E785" s="474"/>
      <c r="F785" s="474"/>
      <c r="G785" s="474"/>
      <c r="H785" s="475"/>
    </row>
    <row r="786" spans="1:8" ht="15" customHeight="1" x14ac:dyDescent="0.2">
      <c r="A786" s="226">
        <v>8010</v>
      </c>
      <c r="B786" s="474" t="s">
        <v>694</v>
      </c>
      <c r="C786" s="474"/>
      <c r="D786" s="474"/>
      <c r="E786" s="474"/>
      <c r="F786" s="474"/>
      <c r="G786" s="474"/>
      <c r="H786" s="475"/>
    </row>
    <row r="787" spans="1:8" ht="15" customHeight="1" x14ac:dyDescent="0.2">
      <c r="A787" s="226">
        <v>8020</v>
      </c>
      <c r="B787" s="474" t="s">
        <v>3804</v>
      </c>
      <c r="C787" s="474"/>
      <c r="D787" s="474"/>
      <c r="E787" s="474"/>
      <c r="F787" s="474"/>
      <c r="G787" s="474"/>
      <c r="H787" s="475"/>
    </row>
    <row r="788" spans="1:8" ht="15" customHeight="1" x14ac:dyDescent="0.2">
      <c r="A788" s="226">
        <v>8030</v>
      </c>
      <c r="B788" s="474" t="s">
        <v>3805</v>
      </c>
      <c r="C788" s="474"/>
      <c r="D788" s="474"/>
      <c r="E788" s="474"/>
      <c r="F788" s="474"/>
      <c r="G788" s="474"/>
      <c r="H788" s="475"/>
    </row>
    <row r="789" spans="1:8" ht="15" customHeight="1" x14ac:dyDescent="0.2">
      <c r="A789" s="226">
        <v>8110</v>
      </c>
      <c r="B789" s="474" t="s">
        <v>3806</v>
      </c>
      <c r="C789" s="474"/>
      <c r="D789" s="474"/>
      <c r="E789" s="474"/>
      <c r="F789" s="474"/>
      <c r="G789" s="474"/>
      <c r="H789" s="475"/>
    </row>
    <row r="790" spans="1:8" ht="15" customHeight="1" x14ac:dyDescent="0.2">
      <c r="A790" s="226">
        <v>8121</v>
      </c>
      <c r="B790" s="474" t="s">
        <v>3807</v>
      </c>
      <c r="C790" s="474"/>
      <c r="D790" s="474"/>
      <c r="E790" s="474"/>
      <c r="F790" s="474"/>
      <c r="G790" s="474"/>
      <c r="H790" s="475"/>
    </row>
    <row r="791" spans="1:8" ht="15" customHeight="1" x14ac:dyDescent="0.2">
      <c r="A791" s="226">
        <v>8122</v>
      </c>
      <c r="B791" s="474" t="s">
        <v>3808</v>
      </c>
      <c r="C791" s="474"/>
      <c r="D791" s="474"/>
      <c r="E791" s="474"/>
      <c r="F791" s="474"/>
      <c r="G791" s="474"/>
      <c r="H791" s="475"/>
    </row>
    <row r="792" spans="1:8" ht="15" customHeight="1" x14ac:dyDescent="0.2">
      <c r="A792" s="226">
        <v>8129</v>
      </c>
      <c r="B792" s="474" t="s">
        <v>295</v>
      </c>
      <c r="C792" s="474"/>
      <c r="D792" s="474"/>
      <c r="E792" s="474"/>
      <c r="F792" s="474"/>
      <c r="G792" s="474"/>
      <c r="H792" s="475"/>
    </row>
    <row r="793" spans="1:8" ht="15" customHeight="1" x14ac:dyDescent="0.2">
      <c r="A793" s="226">
        <v>8130</v>
      </c>
      <c r="B793" s="474" t="s">
        <v>2528</v>
      </c>
      <c r="C793" s="474"/>
      <c r="D793" s="474"/>
      <c r="E793" s="474"/>
      <c r="F793" s="474"/>
      <c r="G793" s="474"/>
      <c r="H793" s="475"/>
    </row>
    <row r="794" spans="1:8" ht="15" customHeight="1" x14ac:dyDescent="0.2">
      <c r="A794" s="226">
        <v>8211</v>
      </c>
      <c r="B794" s="474" t="s">
        <v>1830</v>
      </c>
      <c r="C794" s="474"/>
      <c r="D794" s="474"/>
      <c r="E794" s="474"/>
      <c r="F794" s="474"/>
      <c r="G794" s="474"/>
      <c r="H794" s="475"/>
    </row>
    <row r="795" spans="1:8" ht="15" customHeight="1" x14ac:dyDescent="0.2">
      <c r="A795" s="226">
        <v>8219</v>
      </c>
      <c r="B795" s="474" t="s">
        <v>1831</v>
      </c>
      <c r="C795" s="474"/>
      <c r="D795" s="474"/>
      <c r="E795" s="474"/>
      <c r="F795" s="474"/>
      <c r="G795" s="474"/>
      <c r="H795" s="475"/>
    </row>
    <row r="796" spans="1:8" ht="15" customHeight="1" x14ac:dyDescent="0.2">
      <c r="A796" s="226">
        <v>8220</v>
      </c>
      <c r="B796" s="474" t="s">
        <v>457</v>
      </c>
      <c r="C796" s="474"/>
      <c r="D796" s="474"/>
      <c r="E796" s="474"/>
      <c r="F796" s="474"/>
      <c r="G796" s="474"/>
      <c r="H796" s="475"/>
    </row>
    <row r="797" spans="1:8" ht="15" customHeight="1" x14ac:dyDescent="0.2">
      <c r="A797" s="226">
        <v>8230</v>
      </c>
      <c r="B797" s="474" t="s">
        <v>1832</v>
      </c>
      <c r="C797" s="474"/>
      <c r="D797" s="474"/>
      <c r="E797" s="474"/>
      <c r="F797" s="474"/>
      <c r="G797" s="474"/>
      <c r="H797" s="475"/>
    </row>
    <row r="798" spans="1:8" ht="15" customHeight="1" x14ac:dyDescent="0.2">
      <c r="A798" s="226">
        <v>8291</v>
      </c>
      <c r="B798" s="474" t="s">
        <v>211</v>
      </c>
      <c r="C798" s="474"/>
      <c r="D798" s="474"/>
      <c r="E798" s="474"/>
      <c r="F798" s="474"/>
      <c r="G798" s="474"/>
      <c r="H798" s="475"/>
    </row>
    <row r="799" spans="1:8" ht="15" customHeight="1" x14ac:dyDescent="0.2">
      <c r="A799" s="226">
        <v>8292</v>
      </c>
      <c r="B799" s="474" t="s">
        <v>456</v>
      </c>
      <c r="C799" s="474"/>
      <c r="D799" s="474"/>
      <c r="E799" s="474"/>
      <c r="F799" s="474"/>
      <c r="G799" s="474"/>
      <c r="H799" s="475"/>
    </row>
    <row r="800" spans="1:8" ht="15" customHeight="1" x14ac:dyDescent="0.2">
      <c r="A800" s="226">
        <v>8299</v>
      </c>
      <c r="B800" s="474" t="s">
        <v>212</v>
      </c>
      <c r="C800" s="474"/>
      <c r="D800" s="474"/>
      <c r="E800" s="474"/>
      <c r="F800" s="474"/>
      <c r="G800" s="474"/>
      <c r="H800" s="475"/>
    </row>
    <row r="801" spans="1:8" ht="15" customHeight="1" x14ac:dyDescent="0.2">
      <c r="A801" s="226">
        <v>8411</v>
      </c>
      <c r="B801" s="474" t="s">
        <v>213</v>
      </c>
      <c r="C801" s="474"/>
      <c r="D801" s="474"/>
      <c r="E801" s="474"/>
      <c r="F801" s="474"/>
      <c r="G801" s="474"/>
      <c r="H801" s="475"/>
    </row>
    <row r="802" spans="1:8" ht="24.95" customHeight="1" x14ac:dyDescent="0.2">
      <c r="A802" s="226">
        <v>8412</v>
      </c>
      <c r="B802" s="474" t="s">
        <v>3214</v>
      </c>
      <c r="C802" s="474"/>
      <c r="D802" s="474"/>
      <c r="E802" s="474"/>
      <c r="F802" s="474"/>
      <c r="G802" s="474"/>
      <c r="H802" s="475"/>
    </row>
    <row r="803" spans="1:8" ht="15" customHeight="1" x14ac:dyDescent="0.2">
      <c r="A803" s="226">
        <v>8413</v>
      </c>
      <c r="B803" s="474" t="s">
        <v>2763</v>
      </c>
      <c r="C803" s="474"/>
      <c r="D803" s="474"/>
      <c r="E803" s="474"/>
      <c r="F803" s="474"/>
      <c r="G803" s="474"/>
      <c r="H803" s="475"/>
    </row>
    <row r="804" spans="1:8" ht="15" customHeight="1" x14ac:dyDescent="0.2">
      <c r="A804" s="226">
        <v>8421</v>
      </c>
      <c r="B804" s="474" t="s">
        <v>1713</v>
      </c>
      <c r="C804" s="474"/>
      <c r="D804" s="474"/>
      <c r="E804" s="474"/>
      <c r="F804" s="474"/>
      <c r="G804" s="474"/>
      <c r="H804" s="475"/>
    </row>
    <row r="805" spans="1:8" ht="15" customHeight="1" x14ac:dyDescent="0.2">
      <c r="A805" s="226">
        <v>8422</v>
      </c>
      <c r="B805" s="474" t="s">
        <v>1714</v>
      </c>
      <c r="C805" s="474"/>
      <c r="D805" s="474"/>
      <c r="E805" s="474"/>
      <c r="F805" s="474"/>
      <c r="G805" s="474"/>
      <c r="H805" s="475"/>
    </row>
    <row r="806" spans="1:8" ht="15" customHeight="1" x14ac:dyDescent="0.2">
      <c r="A806" s="226">
        <v>8423</v>
      </c>
      <c r="B806" s="474" t="s">
        <v>1715</v>
      </c>
      <c r="C806" s="474"/>
      <c r="D806" s="474"/>
      <c r="E806" s="474"/>
      <c r="F806" s="474"/>
      <c r="G806" s="474"/>
      <c r="H806" s="475"/>
    </row>
    <row r="807" spans="1:8" ht="15" customHeight="1" x14ac:dyDescent="0.2">
      <c r="A807" s="226">
        <v>8424</v>
      </c>
      <c r="B807" s="474" t="s">
        <v>2764</v>
      </c>
      <c r="C807" s="474"/>
      <c r="D807" s="474"/>
      <c r="E807" s="474"/>
      <c r="F807" s="474"/>
      <c r="G807" s="474"/>
      <c r="H807" s="475"/>
    </row>
    <row r="808" spans="1:8" ht="15" customHeight="1" x14ac:dyDescent="0.2">
      <c r="A808" s="226">
        <v>8425</v>
      </c>
      <c r="B808" s="474" t="s">
        <v>2765</v>
      </c>
      <c r="C808" s="474"/>
      <c r="D808" s="474"/>
      <c r="E808" s="474"/>
      <c r="F808" s="474"/>
      <c r="G808" s="474"/>
      <c r="H808" s="475"/>
    </row>
    <row r="809" spans="1:8" ht="15" customHeight="1" x14ac:dyDescent="0.2">
      <c r="A809" s="226">
        <v>8430</v>
      </c>
      <c r="B809" s="474" t="s">
        <v>2766</v>
      </c>
      <c r="C809" s="474"/>
      <c r="D809" s="474"/>
      <c r="E809" s="474"/>
      <c r="F809" s="474"/>
      <c r="G809" s="474"/>
      <c r="H809" s="475"/>
    </row>
    <row r="810" spans="1:8" ht="15" customHeight="1" x14ac:dyDescent="0.2">
      <c r="A810" s="226">
        <v>8510</v>
      </c>
      <c r="B810" s="474" t="s">
        <v>1716</v>
      </c>
      <c r="C810" s="474"/>
      <c r="D810" s="474"/>
      <c r="E810" s="474"/>
      <c r="F810" s="474"/>
      <c r="G810" s="474"/>
      <c r="H810" s="475"/>
    </row>
    <row r="811" spans="1:8" ht="15" customHeight="1" x14ac:dyDescent="0.2">
      <c r="A811" s="226">
        <v>8520</v>
      </c>
      <c r="B811" s="474" t="s">
        <v>1717</v>
      </c>
      <c r="C811" s="474"/>
      <c r="D811" s="474"/>
      <c r="E811" s="474"/>
      <c r="F811" s="474"/>
      <c r="G811" s="474"/>
      <c r="H811" s="475"/>
    </row>
    <row r="812" spans="1:8" ht="15" customHeight="1" x14ac:dyDescent="0.2">
      <c r="A812" s="226">
        <v>8531</v>
      </c>
      <c r="B812" s="474" t="s">
        <v>2767</v>
      </c>
      <c r="C812" s="474"/>
      <c r="D812" s="474"/>
      <c r="E812" s="474"/>
      <c r="F812" s="474"/>
      <c r="G812" s="474"/>
      <c r="H812" s="475"/>
    </row>
    <row r="813" spans="1:8" ht="15" customHeight="1" x14ac:dyDescent="0.2">
      <c r="A813" s="226">
        <v>8532</v>
      </c>
      <c r="B813" s="474" t="s">
        <v>2768</v>
      </c>
      <c r="C813" s="474"/>
      <c r="D813" s="474"/>
      <c r="E813" s="474"/>
      <c r="F813" s="474"/>
      <c r="G813" s="474"/>
      <c r="H813" s="475"/>
    </row>
    <row r="814" spans="1:8" ht="15" customHeight="1" x14ac:dyDescent="0.2">
      <c r="A814" s="226">
        <v>8541</v>
      </c>
      <c r="B814" s="474" t="s">
        <v>2769</v>
      </c>
      <c r="C814" s="474"/>
      <c r="D814" s="474"/>
      <c r="E814" s="474"/>
      <c r="F814" s="474"/>
      <c r="G814" s="474"/>
      <c r="H814" s="475"/>
    </row>
    <row r="815" spans="1:8" ht="15" customHeight="1" x14ac:dyDescent="0.2">
      <c r="A815" s="226">
        <v>8542</v>
      </c>
      <c r="B815" s="474" t="s">
        <v>2770</v>
      </c>
      <c r="C815" s="474"/>
      <c r="D815" s="474"/>
      <c r="E815" s="474"/>
      <c r="F815" s="474"/>
      <c r="G815" s="474"/>
      <c r="H815" s="475"/>
    </row>
    <row r="816" spans="1:8" ht="15" customHeight="1" x14ac:dyDescent="0.2">
      <c r="A816" s="226">
        <v>8551</v>
      </c>
      <c r="B816" s="474" t="s">
        <v>2232</v>
      </c>
      <c r="C816" s="474"/>
      <c r="D816" s="474"/>
      <c r="E816" s="474"/>
      <c r="F816" s="474"/>
      <c r="G816" s="474"/>
      <c r="H816" s="475"/>
    </row>
    <row r="817" spans="1:8" ht="15" customHeight="1" x14ac:dyDescent="0.2">
      <c r="A817" s="226">
        <v>8552</v>
      </c>
      <c r="B817" s="474" t="s">
        <v>2233</v>
      </c>
      <c r="C817" s="474"/>
      <c r="D817" s="474"/>
      <c r="E817" s="474"/>
      <c r="F817" s="474"/>
      <c r="G817" s="474"/>
      <c r="H817" s="475"/>
    </row>
    <row r="818" spans="1:8" ht="15" customHeight="1" x14ac:dyDescent="0.2">
      <c r="A818" s="226">
        <v>8553</v>
      </c>
      <c r="B818" s="474" t="s">
        <v>2234</v>
      </c>
      <c r="C818" s="474"/>
      <c r="D818" s="474"/>
      <c r="E818" s="474"/>
      <c r="F818" s="474"/>
      <c r="G818" s="474"/>
      <c r="H818" s="475"/>
    </row>
    <row r="819" spans="1:8" ht="15" customHeight="1" x14ac:dyDescent="0.2">
      <c r="A819" s="226">
        <v>8559</v>
      </c>
      <c r="B819" s="474" t="s">
        <v>2235</v>
      </c>
      <c r="C819" s="474"/>
      <c r="D819" s="474"/>
      <c r="E819" s="474"/>
      <c r="F819" s="474"/>
      <c r="G819" s="474"/>
      <c r="H819" s="475"/>
    </row>
    <row r="820" spans="1:8" ht="15" customHeight="1" x14ac:dyDescent="0.2">
      <c r="A820" s="226">
        <v>8560</v>
      </c>
      <c r="B820" s="474" t="s">
        <v>2236</v>
      </c>
      <c r="C820" s="474"/>
      <c r="D820" s="474"/>
      <c r="E820" s="474"/>
      <c r="F820" s="474"/>
      <c r="G820" s="474"/>
      <c r="H820" s="475"/>
    </row>
    <row r="821" spans="1:8" ht="15" customHeight="1" x14ac:dyDescent="0.2">
      <c r="A821" s="226">
        <v>8610</v>
      </c>
      <c r="B821" s="474" t="s">
        <v>2237</v>
      </c>
      <c r="C821" s="474"/>
      <c r="D821" s="474"/>
      <c r="E821" s="474"/>
      <c r="F821" s="474"/>
      <c r="G821" s="474"/>
      <c r="H821" s="475"/>
    </row>
    <row r="822" spans="1:8" ht="15" customHeight="1" x14ac:dyDescent="0.2">
      <c r="A822" s="226">
        <v>8621</v>
      </c>
      <c r="B822" s="474" t="s">
        <v>2350</v>
      </c>
      <c r="C822" s="474"/>
      <c r="D822" s="474"/>
      <c r="E822" s="474"/>
      <c r="F822" s="474"/>
      <c r="G822" s="474"/>
      <c r="H822" s="475"/>
    </row>
    <row r="823" spans="1:8" ht="15" customHeight="1" x14ac:dyDescent="0.2">
      <c r="A823" s="226">
        <v>8622</v>
      </c>
      <c r="B823" s="474" t="s">
        <v>1334</v>
      </c>
      <c r="C823" s="474"/>
      <c r="D823" s="474"/>
      <c r="E823" s="474"/>
      <c r="F823" s="474"/>
      <c r="G823" s="474"/>
      <c r="H823" s="475"/>
    </row>
    <row r="824" spans="1:8" ht="15" customHeight="1" x14ac:dyDescent="0.2">
      <c r="A824" s="226">
        <v>8623</v>
      </c>
      <c r="B824" s="474" t="s">
        <v>1883</v>
      </c>
      <c r="C824" s="474"/>
      <c r="D824" s="474"/>
      <c r="E824" s="474"/>
      <c r="F824" s="474"/>
      <c r="G824" s="474"/>
      <c r="H824" s="475"/>
    </row>
    <row r="825" spans="1:8" ht="15" customHeight="1" x14ac:dyDescent="0.2">
      <c r="A825" s="226">
        <v>8690</v>
      </c>
      <c r="B825" s="474" t="s">
        <v>1884</v>
      </c>
      <c r="C825" s="474"/>
      <c r="D825" s="474"/>
      <c r="E825" s="474"/>
      <c r="F825" s="474"/>
      <c r="G825" s="474"/>
      <c r="H825" s="475"/>
    </row>
    <row r="826" spans="1:8" ht="15" customHeight="1" x14ac:dyDescent="0.2">
      <c r="A826" s="226">
        <v>8710</v>
      </c>
      <c r="B826" s="474" t="s">
        <v>1885</v>
      </c>
      <c r="C826" s="474"/>
      <c r="D826" s="474"/>
      <c r="E826" s="474"/>
      <c r="F826" s="474"/>
      <c r="G826" s="474"/>
      <c r="H826" s="475"/>
    </row>
    <row r="827" spans="1:8" ht="24.95" customHeight="1" x14ac:dyDescent="0.2">
      <c r="A827" s="226">
        <v>8720</v>
      </c>
      <c r="B827" s="474" t="s">
        <v>1886</v>
      </c>
      <c r="C827" s="474"/>
      <c r="D827" s="474"/>
      <c r="E827" s="474"/>
      <c r="F827" s="474"/>
      <c r="G827" s="474"/>
      <c r="H827" s="475"/>
    </row>
    <row r="828" spans="1:8" ht="15" customHeight="1" x14ac:dyDescent="0.2">
      <c r="A828" s="226">
        <v>8730</v>
      </c>
      <c r="B828" s="474" t="s">
        <v>3370</v>
      </c>
      <c r="C828" s="474"/>
      <c r="D828" s="474"/>
      <c r="E828" s="474"/>
      <c r="F828" s="474"/>
      <c r="G828" s="474"/>
      <c r="H828" s="475"/>
    </row>
    <row r="829" spans="1:8" ht="15" customHeight="1" x14ac:dyDescent="0.2">
      <c r="A829" s="226">
        <v>8790</v>
      </c>
      <c r="B829" s="474" t="s">
        <v>3534</v>
      </c>
      <c r="C829" s="474"/>
      <c r="D829" s="474"/>
      <c r="E829" s="474"/>
      <c r="F829" s="474"/>
      <c r="G829" s="474"/>
      <c r="H829" s="475"/>
    </row>
    <row r="830" spans="1:8" ht="15" customHeight="1" x14ac:dyDescent="0.2">
      <c r="A830" s="226">
        <v>8810</v>
      </c>
      <c r="B830" s="474" t="s">
        <v>565</v>
      </c>
      <c r="C830" s="474"/>
      <c r="D830" s="474"/>
      <c r="E830" s="474"/>
      <c r="F830" s="474"/>
      <c r="G830" s="474"/>
      <c r="H830" s="475"/>
    </row>
    <row r="831" spans="1:8" ht="15" customHeight="1" x14ac:dyDescent="0.2">
      <c r="A831" s="226">
        <v>8891</v>
      </c>
      <c r="B831" s="474" t="s">
        <v>1013</v>
      </c>
      <c r="C831" s="474"/>
      <c r="D831" s="474"/>
      <c r="E831" s="474"/>
      <c r="F831" s="474"/>
      <c r="G831" s="474"/>
      <c r="H831" s="475"/>
    </row>
    <row r="832" spans="1:8" ht="15" customHeight="1" x14ac:dyDescent="0.2">
      <c r="A832" s="226">
        <v>8899</v>
      </c>
      <c r="B832" s="474" t="s">
        <v>3117</v>
      </c>
      <c r="C832" s="474"/>
      <c r="D832" s="474"/>
      <c r="E832" s="474"/>
      <c r="F832" s="474"/>
      <c r="G832" s="474"/>
      <c r="H832" s="475"/>
    </row>
    <row r="833" spans="1:8" ht="15" customHeight="1" x14ac:dyDescent="0.2">
      <c r="A833" s="226">
        <v>9001</v>
      </c>
      <c r="B833" s="474" t="s">
        <v>3118</v>
      </c>
      <c r="C833" s="474"/>
      <c r="D833" s="474"/>
      <c r="E833" s="474"/>
      <c r="F833" s="474"/>
      <c r="G833" s="474"/>
      <c r="H833" s="475"/>
    </row>
    <row r="834" spans="1:8" ht="15" customHeight="1" x14ac:dyDescent="0.2">
      <c r="A834" s="226">
        <v>9002</v>
      </c>
      <c r="B834" s="474" t="s">
        <v>3119</v>
      </c>
      <c r="C834" s="474"/>
      <c r="D834" s="474"/>
      <c r="E834" s="474"/>
      <c r="F834" s="474"/>
      <c r="G834" s="474"/>
      <c r="H834" s="475"/>
    </row>
    <row r="835" spans="1:8" ht="15" customHeight="1" x14ac:dyDescent="0.2">
      <c r="A835" s="226">
        <v>9003</v>
      </c>
      <c r="B835" s="474" t="s">
        <v>3120</v>
      </c>
      <c r="C835" s="474"/>
      <c r="D835" s="474"/>
      <c r="E835" s="474"/>
      <c r="F835" s="474"/>
      <c r="G835" s="474"/>
      <c r="H835" s="475"/>
    </row>
    <row r="836" spans="1:8" ht="15" customHeight="1" x14ac:dyDescent="0.2">
      <c r="A836" s="226">
        <v>9004</v>
      </c>
      <c r="B836" s="474" t="s">
        <v>3121</v>
      </c>
      <c r="C836" s="474"/>
      <c r="D836" s="474"/>
      <c r="E836" s="474"/>
      <c r="F836" s="474"/>
      <c r="G836" s="474"/>
      <c r="H836" s="475"/>
    </row>
    <row r="837" spans="1:8" ht="15" customHeight="1" x14ac:dyDescent="0.2">
      <c r="A837" s="226">
        <v>9101</v>
      </c>
      <c r="B837" s="474" t="s">
        <v>3122</v>
      </c>
      <c r="C837" s="474"/>
      <c r="D837" s="474"/>
      <c r="E837" s="474"/>
      <c r="F837" s="474"/>
      <c r="G837" s="474"/>
      <c r="H837" s="475"/>
    </row>
    <row r="838" spans="1:8" ht="15" customHeight="1" x14ac:dyDescent="0.2">
      <c r="A838" s="226">
        <v>9102</v>
      </c>
      <c r="B838" s="474" t="s">
        <v>3123</v>
      </c>
      <c r="C838" s="474"/>
      <c r="D838" s="474"/>
      <c r="E838" s="474"/>
      <c r="F838" s="474"/>
      <c r="G838" s="474"/>
      <c r="H838" s="475"/>
    </row>
    <row r="839" spans="1:8" ht="15" customHeight="1" x14ac:dyDescent="0.2">
      <c r="A839" s="226">
        <v>9103</v>
      </c>
      <c r="B839" s="474" t="s">
        <v>3124</v>
      </c>
      <c r="C839" s="474"/>
      <c r="D839" s="474"/>
      <c r="E839" s="474"/>
      <c r="F839" s="474"/>
      <c r="G839" s="474"/>
      <c r="H839" s="475"/>
    </row>
    <row r="840" spans="1:8" ht="15" customHeight="1" x14ac:dyDescent="0.2">
      <c r="A840" s="226">
        <v>9104</v>
      </c>
      <c r="B840" s="474" t="s">
        <v>3125</v>
      </c>
      <c r="C840" s="474"/>
      <c r="D840" s="474"/>
      <c r="E840" s="474"/>
      <c r="F840" s="474"/>
      <c r="G840" s="474"/>
      <c r="H840" s="475"/>
    </row>
    <row r="841" spans="1:8" ht="15" customHeight="1" x14ac:dyDescent="0.2">
      <c r="A841" s="226">
        <v>9200</v>
      </c>
      <c r="B841" s="474" t="s">
        <v>3126</v>
      </c>
      <c r="C841" s="474"/>
      <c r="D841" s="474"/>
      <c r="E841" s="474"/>
      <c r="F841" s="474"/>
      <c r="G841" s="474"/>
      <c r="H841" s="475"/>
    </row>
    <row r="842" spans="1:8" ht="15" customHeight="1" x14ac:dyDescent="0.2">
      <c r="A842" s="226">
        <v>9311</v>
      </c>
      <c r="B842" s="474" t="s">
        <v>3127</v>
      </c>
      <c r="C842" s="474"/>
      <c r="D842" s="474"/>
      <c r="E842" s="474"/>
      <c r="F842" s="474"/>
      <c r="G842" s="474"/>
      <c r="H842" s="475"/>
    </row>
    <row r="843" spans="1:8" ht="15" customHeight="1" x14ac:dyDescent="0.2">
      <c r="A843" s="226">
        <v>9312</v>
      </c>
      <c r="B843" s="474" t="s">
        <v>1400</v>
      </c>
      <c r="C843" s="474"/>
      <c r="D843" s="474"/>
      <c r="E843" s="474"/>
      <c r="F843" s="474"/>
      <c r="G843" s="474"/>
      <c r="H843" s="475"/>
    </row>
    <row r="844" spans="1:8" ht="15" customHeight="1" x14ac:dyDescent="0.2">
      <c r="A844" s="226">
        <v>9313</v>
      </c>
      <c r="B844" s="474" t="s">
        <v>1401</v>
      </c>
      <c r="C844" s="474"/>
      <c r="D844" s="474"/>
      <c r="E844" s="474"/>
      <c r="F844" s="474"/>
      <c r="G844" s="474"/>
      <c r="H844" s="475"/>
    </row>
    <row r="845" spans="1:8" ht="15" customHeight="1" x14ac:dyDescent="0.2">
      <c r="A845" s="226">
        <v>9319</v>
      </c>
      <c r="B845" s="474" t="s">
        <v>1402</v>
      </c>
      <c r="C845" s="474"/>
      <c r="D845" s="474"/>
      <c r="E845" s="474"/>
      <c r="F845" s="474"/>
      <c r="G845" s="474"/>
      <c r="H845" s="475"/>
    </row>
    <row r="846" spans="1:8" ht="15" customHeight="1" x14ac:dyDescent="0.2">
      <c r="A846" s="226">
        <v>9321</v>
      </c>
      <c r="B846" s="474" t="s">
        <v>1403</v>
      </c>
      <c r="C846" s="474"/>
      <c r="D846" s="474"/>
      <c r="E846" s="474"/>
      <c r="F846" s="474"/>
      <c r="G846" s="474"/>
      <c r="H846" s="475"/>
    </row>
    <row r="847" spans="1:8" ht="15" customHeight="1" x14ac:dyDescent="0.2">
      <c r="A847" s="226">
        <v>9329</v>
      </c>
      <c r="B847" s="474" t="s">
        <v>1404</v>
      </c>
      <c r="C847" s="474"/>
      <c r="D847" s="474"/>
      <c r="E847" s="474"/>
      <c r="F847" s="474"/>
      <c r="G847" s="474"/>
      <c r="H847" s="475"/>
    </row>
    <row r="848" spans="1:8" ht="15" customHeight="1" x14ac:dyDescent="0.2">
      <c r="A848" s="226">
        <v>9411</v>
      </c>
      <c r="B848" s="474" t="s">
        <v>1405</v>
      </c>
      <c r="C848" s="474"/>
      <c r="D848" s="474"/>
      <c r="E848" s="474"/>
      <c r="F848" s="474"/>
      <c r="G848" s="474"/>
      <c r="H848" s="475"/>
    </row>
    <row r="849" spans="1:8" ht="15" customHeight="1" x14ac:dyDescent="0.2">
      <c r="A849" s="226">
        <v>9412</v>
      </c>
      <c r="B849" s="474" t="s">
        <v>1406</v>
      </c>
      <c r="C849" s="474"/>
      <c r="D849" s="474"/>
      <c r="E849" s="474"/>
      <c r="F849" s="474"/>
      <c r="G849" s="474"/>
      <c r="H849" s="475"/>
    </row>
    <row r="850" spans="1:8" ht="15" customHeight="1" x14ac:dyDescent="0.2">
      <c r="A850" s="226">
        <v>9420</v>
      </c>
      <c r="B850" s="474" t="s">
        <v>1407</v>
      </c>
      <c r="C850" s="474"/>
      <c r="D850" s="474"/>
      <c r="E850" s="474"/>
      <c r="F850" s="474"/>
      <c r="G850" s="474"/>
      <c r="H850" s="475"/>
    </row>
    <row r="851" spans="1:8" ht="15" customHeight="1" x14ac:dyDescent="0.2">
      <c r="A851" s="226">
        <v>9491</v>
      </c>
      <c r="B851" s="474" t="s">
        <v>1408</v>
      </c>
      <c r="C851" s="474"/>
      <c r="D851" s="474"/>
      <c r="E851" s="474"/>
      <c r="F851" s="474"/>
      <c r="G851" s="474"/>
      <c r="H851" s="475"/>
    </row>
    <row r="852" spans="1:8" ht="15" customHeight="1" x14ac:dyDescent="0.2">
      <c r="A852" s="226">
        <v>9492</v>
      </c>
      <c r="B852" s="474" t="s">
        <v>1409</v>
      </c>
      <c r="C852" s="474"/>
      <c r="D852" s="474"/>
      <c r="E852" s="474"/>
      <c r="F852" s="474"/>
      <c r="G852" s="474"/>
      <c r="H852" s="475"/>
    </row>
    <row r="853" spans="1:8" ht="15" customHeight="1" x14ac:dyDescent="0.2">
      <c r="A853" s="226">
        <v>9499</v>
      </c>
      <c r="B853" s="474" t="s">
        <v>1410</v>
      </c>
      <c r="C853" s="474"/>
      <c r="D853" s="474"/>
      <c r="E853" s="474"/>
      <c r="F853" s="474"/>
      <c r="G853" s="474"/>
      <c r="H853" s="475"/>
    </row>
    <row r="854" spans="1:8" ht="15" customHeight="1" x14ac:dyDescent="0.2">
      <c r="A854" s="226">
        <v>9511</v>
      </c>
      <c r="B854" s="474" t="s">
        <v>972</v>
      </c>
      <c r="C854" s="474"/>
      <c r="D854" s="474"/>
      <c r="E854" s="474"/>
      <c r="F854" s="474"/>
      <c r="G854" s="474"/>
      <c r="H854" s="475"/>
    </row>
    <row r="855" spans="1:8" ht="15" customHeight="1" x14ac:dyDescent="0.2">
      <c r="A855" s="226">
        <v>9512</v>
      </c>
      <c r="B855" s="474" t="s">
        <v>973</v>
      </c>
      <c r="C855" s="474"/>
      <c r="D855" s="474"/>
      <c r="E855" s="474"/>
      <c r="F855" s="474"/>
      <c r="G855" s="474"/>
      <c r="H855" s="475"/>
    </row>
    <row r="856" spans="1:8" ht="15" customHeight="1" x14ac:dyDescent="0.2">
      <c r="A856" s="226">
        <v>9521</v>
      </c>
      <c r="B856" s="474" t="s">
        <v>974</v>
      </c>
      <c r="C856" s="474"/>
      <c r="D856" s="474"/>
      <c r="E856" s="474"/>
      <c r="F856" s="474"/>
      <c r="G856" s="474"/>
      <c r="H856" s="475"/>
    </row>
    <row r="857" spans="1:8" ht="15" customHeight="1" x14ac:dyDescent="0.2">
      <c r="A857" s="226">
        <v>9522</v>
      </c>
      <c r="B857" s="474" t="s">
        <v>975</v>
      </c>
      <c r="C857" s="474"/>
      <c r="D857" s="474"/>
      <c r="E857" s="474"/>
      <c r="F857" s="474"/>
      <c r="G857" s="474"/>
      <c r="H857" s="475"/>
    </row>
    <row r="858" spans="1:8" ht="15" customHeight="1" x14ac:dyDescent="0.2">
      <c r="A858" s="226">
        <v>9523</v>
      </c>
      <c r="B858" s="474" t="s">
        <v>976</v>
      </c>
      <c r="C858" s="474"/>
      <c r="D858" s="474"/>
      <c r="E858" s="474"/>
      <c r="F858" s="474"/>
      <c r="G858" s="474"/>
      <c r="H858" s="475"/>
    </row>
    <row r="859" spans="1:8" ht="15" customHeight="1" x14ac:dyDescent="0.2">
      <c r="A859" s="226">
        <v>9524</v>
      </c>
      <c r="B859" s="474" t="s">
        <v>977</v>
      </c>
      <c r="C859" s="474"/>
      <c r="D859" s="474"/>
      <c r="E859" s="474"/>
      <c r="F859" s="474"/>
      <c r="G859" s="474"/>
      <c r="H859" s="475"/>
    </row>
    <row r="860" spans="1:8" ht="15" customHeight="1" x14ac:dyDescent="0.2">
      <c r="A860" s="226">
        <v>9525</v>
      </c>
      <c r="B860" s="474" t="s">
        <v>1392</v>
      </c>
      <c r="C860" s="474"/>
      <c r="D860" s="474"/>
      <c r="E860" s="474"/>
      <c r="F860" s="474"/>
      <c r="G860" s="474"/>
      <c r="H860" s="475"/>
    </row>
    <row r="861" spans="1:8" ht="15" customHeight="1" x14ac:dyDescent="0.2">
      <c r="A861" s="226">
        <v>9529</v>
      </c>
      <c r="B861" s="474" t="s">
        <v>3659</v>
      </c>
      <c r="C861" s="474"/>
      <c r="D861" s="474"/>
      <c r="E861" s="474"/>
      <c r="F861" s="474"/>
      <c r="G861" s="474"/>
      <c r="H861" s="475"/>
    </row>
    <row r="862" spans="1:8" ht="15" customHeight="1" x14ac:dyDescent="0.2">
      <c r="A862" s="226">
        <v>9601</v>
      </c>
      <c r="B862" s="474" t="s">
        <v>4064</v>
      </c>
      <c r="C862" s="474"/>
      <c r="D862" s="474"/>
      <c r="E862" s="474"/>
      <c r="F862" s="474"/>
      <c r="G862" s="474"/>
      <c r="H862" s="475"/>
    </row>
    <row r="863" spans="1:8" ht="15" customHeight="1" x14ac:dyDescent="0.2">
      <c r="A863" s="226">
        <v>9602</v>
      </c>
      <c r="B863" s="474" t="s">
        <v>458</v>
      </c>
      <c r="C863" s="474"/>
      <c r="D863" s="474"/>
      <c r="E863" s="474"/>
      <c r="F863" s="474"/>
      <c r="G863" s="474"/>
      <c r="H863" s="475"/>
    </row>
    <row r="864" spans="1:8" ht="15" customHeight="1" x14ac:dyDescent="0.2">
      <c r="A864" s="226">
        <v>9603</v>
      </c>
      <c r="B864" s="474" t="s">
        <v>3586</v>
      </c>
      <c r="C864" s="474"/>
      <c r="D864" s="474"/>
      <c r="E864" s="474"/>
      <c r="F864" s="474"/>
      <c r="G864" s="474"/>
      <c r="H864" s="475"/>
    </row>
    <row r="865" spans="1:8" ht="15" customHeight="1" x14ac:dyDescent="0.2">
      <c r="A865" s="226">
        <v>9604</v>
      </c>
      <c r="B865" s="474" t="s">
        <v>883</v>
      </c>
      <c r="C865" s="474"/>
      <c r="D865" s="474"/>
      <c r="E865" s="474"/>
      <c r="F865" s="474"/>
      <c r="G865" s="474"/>
      <c r="H865" s="475"/>
    </row>
    <row r="866" spans="1:8" ht="15" customHeight="1" x14ac:dyDescent="0.2">
      <c r="A866" s="226">
        <v>9609</v>
      </c>
      <c r="B866" s="474" t="s">
        <v>884</v>
      </c>
      <c r="C866" s="474"/>
      <c r="D866" s="474"/>
      <c r="E866" s="474"/>
      <c r="F866" s="474"/>
      <c r="G866" s="474"/>
      <c r="H866" s="475"/>
    </row>
    <row r="867" spans="1:8" ht="15" customHeight="1" x14ac:dyDescent="0.2">
      <c r="A867" s="226">
        <v>9700</v>
      </c>
      <c r="B867" s="474" t="s">
        <v>2684</v>
      </c>
      <c r="C867" s="474"/>
      <c r="D867" s="474"/>
      <c r="E867" s="474"/>
      <c r="F867" s="474"/>
      <c r="G867" s="474"/>
      <c r="H867" s="475"/>
    </row>
    <row r="868" spans="1:8" ht="15" customHeight="1" x14ac:dyDescent="0.2">
      <c r="A868" s="226">
        <v>9810</v>
      </c>
      <c r="B868" s="474" t="s">
        <v>885</v>
      </c>
      <c r="C868" s="474"/>
      <c r="D868" s="474"/>
      <c r="E868" s="474"/>
      <c r="F868" s="474"/>
      <c r="G868" s="474"/>
      <c r="H868" s="475"/>
    </row>
    <row r="869" spans="1:8" ht="15" customHeight="1" x14ac:dyDescent="0.2">
      <c r="A869" s="226">
        <v>9820</v>
      </c>
      <c r="B869" s="474" t="s">
        <v>2685</v>
      </c>
      <c r="C869" s="474"/>
      <c r="D869" s="474"/>
      <c r="E869" s="474"/>
      <c r="F869" s="474"/>
      <c r="G869" s="474"/>
      <c r="H869" s="475"/>
    </row>
    <row r="870" spans="1:8" ht="15" customHeight="1" x14ac:dyDescent="0.2">
      <c r="A870" s="227">
        <v>9900</v>
      </c>
      <c r="B870" s="476" t="s">
        <v>886</v>
      </c>
      <c r="C870" s="476"/>
      <c r="D870" s="476"/>
      <c r="E870" s="476"/>
      <c r="F870" s="476"/>
      <c r="G870" s="476"/>
      <c r="H870" s="477"/>
    </row>
    <row r="871" spans="1:8" ht="5.0999999999999996" customHeight="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x14ac:dyDescent="0.2"/>
  </sheetData>
  <sheetProtection password="C79A" sheet="1" objects="1" scenarios="1"/>
  <mergeCells count="635">
    <mergeCell ref="B203:H203"/>
    <mergeCell ref="A2:H2"/>
    <mergeCell ref="A13:H13"/>
    <mergeCell ref="B10:H10"/>
    <mergeCell ref="B11:H11"/>
    <mergeCell ref="B3:H3"/>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73:H273"/>
    <mergeCell ref="B274:H274"/>
    <mergeCell ref="B275:H275"/>
    <mergeCell ref="B276:H276"/>
    <mergeCell ref="B269:H269"/>
    <mergeCell ref="B270:H270"/>
    <mergeCell ref="B271:H271"/>
    <mergeCell ref="B272:H272"/>
    <mergeCell ref="B267:H267"/>
    <mergeCell ref="B268:H268"/>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97:H297"/>
    <mergeCell ref="B298:H298"/>
    <mergeCell ref="B299:H299"/>
    <mergeCell ref="B300:H300"/>
    <mergeCell ref="B293:H293"/>
    <mergeCell ref="B294:H294"/>
    <mergeCell ref="B295:H295"/>
    <mergeCell ref="B296:H296"/>
    <mergeCell ref="B289:H289"/>
    <mergeCell ref="B290:H290"/>
    <mergeCell ref="B291:H291"/>
    <mergeCell ref="B292:H292"/>
    <mergeCell ref="B309:H309"/>
    <mergeCell ref="B310:H310"/>
    <mergeCell ref="B311:H311"/>
    <mergeCell ref="B312:H312"/>
    <mergeCell ref="B305:H305"/>
    <mergeCell ref="B306:H306"/>
    <mergeCell ref="B307:H307"/>
    <mergeCell ref="B308:H308"/>
    <mergeCell ref="B301:H301"/>
    <mergeCell ref="B302:H302"/>
    <mergeCell ref="B303:H303"/>
    <mergeCell ref="B304:H304"/>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93:H393"/>
    <mergeCell ref="B394:H394"/>
    <mergeCell ref="B395:H395"/>
    <mergeCell ref="B396:H396"/>
    <mergeCell ref="B389:H389"/>
    <mergeCell ref="B390:H390"/>
    <mergeCell ref="B391:H391"/>
    <mergeCell ref="B392:H392"/>
    <mergeCell ref="B385:H385"/>
    <mergeCell ref="B386:H386"/>
    <mergeCell ref="B387:H387"/>
    <mergeCell ref="B388:H388"/>
    <mergeCell ref="B405:H405"/>
    <mergeCell ref="B406:H406"/>
    <mergeCell ref="B407:H407"/>
    <mergeCell ref="B408:H408"/>
    <mergeCell ref="B401:H401"/>
    <mergeCell ref="B402:H402"/>
    <mergeCell ref="B403:H403"/>
    <mergeCell ref="B404:H404"/>
    <mergeCell ref="B397:H397"/>
    <mergeCell ref="B398:H398"/>
    <mergeCell ref="B399:H399"/>
    <mergeCell ref="B400:H400"/>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89:H489"/>
    <mergeCell ref="B490:H490"/>
    <mergeCell ref="B491:H491"/>
    <mergeCell ref="B492:H492"/>
    <mergeCell ref="B485:H485"/>
    <mergeCell ref="B486:H486"/>
    <mergeCell ref="B487:H487"/>
    <mergeCell ref="B488:H488"/>
    <mergeCell ref="B481:H481"/>
    <mergeCell ref="B482:H482"/>
    <mergeCell ref="B483:H483"/>
    <mergeCell ref="B484:H484"/>
    <mergeCell ref="B501:H501"/>
    <mergeCell ref="B502:H502"/>
    <mergeCell ref="B503:H503"/>
    <mergeCell ref="B504:H504"/>
    <mergeCell ref="B497:H497"/>
    <mergeCell ref="B498:H498"/>
    <mergeCell ref="B499:H499"/>
    <mergeCell ref="B500:H500"/>
    <mergeCell ref="B493:H493"/>
    <mergeCell ref="B494:H494"/>
    <mergeCell ref="B495:H495"/>
    <mergeCell ref="B496:H496"/>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97:H597"/>
    <mergeCell ref="B598:H598"/>
    <mergeCell ref="B599:H599"/>
    <mergeCell ref="B600:H600"/>
    <mergeCell ref="B593:H593"/>
    <mergeCell ref="B594:H594"/>
    <mergeCell ref="B595:H595"/>
    <mergeCell ref="B596:H596"/>
    <mergeCell ref="B589:H589"/>
    <mergeCell ref="B590:H590"/>
    <mergeCell ref="B591:H591"/>
    <mergeCell ref="B592:H592"/>
    <mergeCell ref="B609:H609"/>
    <mergeCell ref="B610:H610"/>
    <mergeCell ref="B611:H611"/>
    <mergeCell ref="B612:H612"/>
    <mergeCell ref="B605:H605"/>
    <mergeCell ref="B606:H606"/>
    <mergeCell ref="B607:H607"/>
    <mergeCell ref="B608:H608"/>
    <mergeCell ref="B601:H601"/>
    <mergeCell ref="B602:H602"/>
    <mergeCell ref="B603:H603"/>
    <mergeCell ref="B604:H604"/>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93:H693"/>
    <mergeCell ref="B694:H694"/>
    <mergeCell ref="B695:H695"/>
    <mergeCell ref="B696:H696"/>
    <mergeCell ref="B689:H689"/>
    <mergeCell ref="B690:H690"/>
    <mergeCell ref="B691:H691"/>
    <mergeCell ref="B692:H692"/>
    <mergeCell ref="B685:H685"/>
    <mergeCell ref="B686:H686"/>
    <mergeCell ref="B687:H687"/>
    <mergeCell ref="B688:H688"/>
    <mergeCell ref="B705:H705"/>
    <mergeCell ref="B706:H706"/>
    <mergeCell ref="B707:H707"/>
    <mergeCell ref="B708:H708"/>
    <mergeCell ref="B701:H701"/>
    <mergeCell ref="B702:H702"/>
    <mergeCell ref="B703:H703"/>
    <mergeCell ref="B704:H704"/>
    <mergeCell ref="B697:H697"/>
    <mergeCell ref="B698:H698"/>
    <mergeCell ref="B699:H699"/>
    <mergeCell ref="B700:H700"/>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89:H789"/>
    <mergeCell ref="B790:H790"/>
    <mergeCell ref="B791:H791"/>
    <mergeCell ref="B792:H792"/>
    <mergeCell ref="B785:H785"/>
    <mergeCell ref="B786:H786"/>
    <mergeCell ref="B787:H787"/>
    <mergeCell ref="B788:H788"/>
    <mergeCell ref="B781:H781"/>
    <mergeCell ref="B782:H782"/>
    <mergeCell ref="B783:H783"/>
    <mergeCell ref="B784:H784"/>
    <mergeCell ref="B801:H801"/>
    <mergeCell ref="B802:H802"/>
    <mergeCell ref="B803:H803"/>
    <mergeCell ref="B804:H804"/>
    <mergeCell ref="B797:H797"/>
    <mergeCell ref="B798:H798"/>
    <mergeCell ref="B799:H799"/>
    <mergeCell ref="B800:H800"/>
    <mergeCell ref="B793:H793"/>
    <mergeCell ref="B794:H794"/>
    <mergeCell ref="B795:H795"/>
    <mergeCell ref="B796:H796"/>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48:H848"/>
    <mergeCell ref="B849:H849"/>
    <mergeCell ref="B850:H850"/>
    <mergeCell ref="B851:H851"/>
    <mergeCell ref="B852:H852"/>
    <mergeCell ref="B841:H841"/>
    <mergeCell ref="B842:H842"/>
    <mergeCell ref="B843:H843"/>
    <mergeCell ref="B844:H844"/>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28" customWidth="1"/>
    <col min="2" max="3" width="45.7109375" style="228" customWidth="1"/>
    <col min="4" max="4" width="0.85546875" style="228" customWidth="1"/>
    <col min="5" max="16384" width="0" style="228" hidden="1"/>
  </cols>
  <sheetData>
    <row r="1" spans="1:8" s="182" customFormat="1" ht="20.100000000000001" customHeight="1" x14ac:dyDescent="0.2">
      <c r="A1" s="483" t="s">
        <v>4175</v>
      </c>
      <c r="B1" s="483"/>
      <c r="C1" s="483"/>
      <c r="D1" s="483"/>
      <c r="E1" s="483"/>
      <c r="F1" s="483"/>
      <c r="G1" s="483"/>
      <c r="H1" s="483"/>
    </row>
    <row r="2" spans="1:8" ht="33" customHeight="1" x14ac:dyDescent="0.2">
      <c r="A2" s="509" t="s">
        <v>1078</v>
      </c>
      <c r="B2" s="509"/>
      <c r="C2" s="509"/>
    </row>
    <row r="3" spans="1:8" ht="18.75" customHeight="1" x14ac:dyDescent="0.2">
      <c r="A3" s="52" t="s">
        <v>1079</v>
      </c>
      <c r="B3" s="510" t="s">
        <v>2413</v>
      </c>
      <c r="C3" s="510"/>
    </row>
    <row r="4" spans="1:8" ht="37.5" hidden="1" customHeight="1" x14ac:dyDescent="0.2">
      <c r="A4" s="53" t="s">
        <v>2693</v>
      </c>
      <c r="B4" s="511" t="s">
        <v>2414</v>
      </c>
      <c r="C4" s="512"/>
    </row>
    <row r="5" spans="1:8" ht="48" hidden="1" customHeight="1" x14ac:dyDescent="0.2">
      <c r="A5" s="53" t="s">
        <v>2693</v>
      </c>
      <c r="B5" s="508" t="s">
        <v>1003</v>
      </c>
      <c r="C5" s="508"/>
    </row>
    <row r="6" spans="1:8" ht="59.25" hidden="1" customHeight="1" x14ac:dyDescent="0.2">
      <c r="A6" s="53" t="s">
        <v>2693</v>
      </c>
      <c r="B6" s="508" t="s">
        <v>2116</v>
      </c>
      <c r="C6" s="508"/>
    </row>
    <row r="7" spans="1:8" ht="48" hidden="1" customHeight="1" x14ac:dyDescent="0.2">
      <c r="A7" s="53" t="s">
        <v>2694</v>
      </c>
      <c r="B7" s="508" t="s">
        <v>2682</v>
      </c>
      <c r="C7" s="508"/>
    </row>
    <row r="8" spans="1:8" ht="41.25" hidden="1" customHeight="1" x14ac:dyDescent="0.2">
      <c r="A8" s="53" t="s">
        <v>2695</v>
      </c>
      <c r="B8" s="508" t="s">
        <v>4146</v>
      </c>
      <c r="C8" s="508"/>
    </row>
    <row r="9" spans="1:8" ht="59.25" hidden="1" customHeight="1" x14ac:dyDescent="0.2">
      <c r="A9" s="53" t="s">
        <v>2696</v>
      </c>
      <c r="B9" s="508" t="s">
        <v>558</v>
      </c>
      <c r="C9" s="508"/>
    </row>
    <row r="10" spans="1:8" ht="61.5" hidden="1" customHeight="1" x14ac:dyDescent="0.2">
      <c r="A10" s="53" t="s">
        <v>2696</v>
      </c>
      <c r="B10" s="508" t="s">
        <v>1631</v>
      </c>
      <c r="C10" s="508"/>
    </row>
    <row r="11" spans="1:8" ht="43.5" hidden="1" customHeight="1" x14ac:dyDescent="0.2">
      <c r="A11" s="53" t="s">
        <v>2696</v>
      </c>
      <c r="B11" s="508" t="s">
        <v>1607</v>
      </c>
      <c r="C11" s="508"/>
    </row>
    <row r="12" spans="1:8" ht="27.75" hidden="1" customHeight="1" x14ac:dyDescent="0.2">
      <c r="A12" s="53" t="s">
        <v>3585</v>
      </c>
      <c r="B12" s="508" t="s">
        <v>3975</v>
      </c>
      <c r="C12" s="508"/>
    </row>
    <row r="13" spans="1:8" ht="27.75" hidden="1" customHeight="1" x14ac:dyDescent="0.2">
      <c r="A13" s="53" t="s">
        <v>2747</v>
      </c>
      <c r="B13" s="508" t="s">
        <v>2746</v>
      </c>
      <c r="C13" s="508"/>
    </row>
    <row r="14" spans="1:8" ht="45.75" hidden="1" customHeight="1" x14ac:dyDescent="0.2">
      <c r="A14" s="53" t="s">
        <v>857</v>
      </c>
      <c r="B14" s="508" t="s">
        <v>189</v>
      </c>
      <c r="C14" s="508"/>
    </row>
    <row r="15" spans="1:8" ht="45.75" hidden="1" customHeight="1" x14ac:dyDescent="0.2">
      <c r="A15" s="53" t="s">
        <v>1415</v>
      </c>
      <c r="B15" s="508" t="s">
        <v>42</v>
      </c>
      <c r="C15" s="508"/>
    </row>
    <row r="16" spans="1:8" ht="51" hidden="1" customHeight="1" x14ac:dyDescent="0.2">
      <c r="A16" s="53" t="s">
        <v>348</v>
      </c>
      <c r="B16" s="508" t="s">
        <v>347</v>
      </c>
      <c r="C16" s="508"/>
    </row>
    <row r="17" spans="1:3" ht="27.75" hidden="1" customHeight="1" x14ac:dyDescent="0.2">
      <c r="A17" s="53" t="s">
        <v>1608</v>
      </c>
      <c r="B17" s="508" t="s">
        <v>1609</v>
      </c>
      <c r="C17" s="508"/>
    </row>
    <row r="18" spans="1:3" ht="27.75" hidden="1" customHeight="1" x14ac:dyDescent="0.2">
      <c r="A18" s="53" t="s">
        <v>2627</v>
      </c>
      <c r="B18" s="508" t="s">
        <v>2689</v>
      </c>
      <c r="C18" s="508"/>
    </row>
    <row r="19" spans="1:3" ht="45" hidden="1" customHeight="1" x14ac:dyDescent="0.2">
      <c r="A19" s="53" t="s">
        <v>2627</v>
      </c>
      <c r="B19" s="508" t="s">
        <v>1577</v>
      </c>
      <c r="C19" s="508"/>
    </row>
    <row r="20" spans="1:3" ht="45" hidden="1" customHeight="1" x14ac:dyDescent="0.2">
      <c r="A20" s="53" t="s">
        <v>3784</v>
      </c>
      <c r="B20" s="508" t="s">
        <v>78</v>
      </c>
      <c r="C20" s="508"/>
    </row>
    <row r="21" spans="1:3" ht="30" hidden="1" customHeight="1" x14ac:dyDescent="0.2">
      <c r="A21" s="53" t="s">
        <v>2351</v>
      </c>
      <c r="B21" s="508" t="s">
        <v>2352</v>
      </c>
      <c r="C21" s="508"/>
    </row>
    <row r="22" spans="1:3" ht="30" hidden="1" customHeight="1" x14ac:dyDescent="0.2">
      <c r="A22" s="53" t="s">
        <v>2292</v>
      </c>
      <c r="B22" s="508" t="s">
        <v>2291</v>
      </c>
      <c r="C22" s="508"/>
    </row>
    <row r="23" spans="1:3" ht="30" customHeight="1" x14ac:dyDescent="0.2">
      <c r="A23" s="53" t="s">
        <v>3129</v>
      </c>
      <c r="B23" s="508" t="s">
        <v>823</v>
      </c>
      <c r="C23" s="508"/>
    </row>
    <row r="24" spans="1:3" ht="30" hidden="1" customHeight="1" x14ac:dyDescent="0.2">
      <c r="A24" s="53" t="s">
        <v>1418</v>
      </c>
      <c r="B24" s="508" t="s">
        <v>28</v>
      </c>
      <c r="C24" s="508"/>
    </row>
    <row r="25" spans="1:3" ht="30" hidden="1" customHeight="1" x14ac:dyDescent="0.2">
      <c r="A25" s="53" t="s">
        <v>3636</v>
      </c>
      <c r="B25" s="508" t="s">
        <v>27</v>
      </c>
      <c r="C25" s="508"/>
    </row>
    <row r="26" spans="1:3" ht="30" hidden="1" customHeight="1" x14ac:dyDescent="0.2">
      <c r="A26" s="53" t="s">
        <v>917</v>
      </c>
      <c r="B26" s="508" t="s">
        <v>918</v>
      </c>
      <c r="C26" s="508"/>
    </row>
    <row r="27" spans="1:3" ht="70.5" hidden="1" customHeight="1" x14ac:dyDescent="0.2">
      <c r="A27" s="53" t="s">
        <v>2691</v>
      </c>
      <c r="B27" s="508" t="s">
        <v>4174</v>
      </c>
      <c r="C27" s="508"/>
    </row>
    <row r="28" spans="1:3" ht="48" hidden="1" customHeight="1" x14ac:dyDescent="0.2">
      <c r="A28" s="53" t="s">
        <v>3251</v>
      </c>
      <c r="B28" s="508" t="s">
        <v>2471</v>
      </c>
      <c r="C28" s="508"/>
    </row>
    <row r="29" spans="1:3" ht="100.5" hidden="1" customHeight="1" x14ac:dyDescent="0.2">
      <c r="A29" s="53" t="s">
        <v>2470</v>
      </c>
      <c r="B29" s="508" t="s">
        <v>831</v>
      </c>
      <c r="C29" s="508"/>
    </row>
    <row r="30" spans="1:3" ht="45" hidden="1" customHeight="1" x14ac:dyDescent="0.2">
      <c r="A30" s="53" t="s">
        <v>3250</v>
      </c>
      <c r="B30" s="508" t="s">
        <v>3249</v>
      </c>
      <c r="C30" s="508"/>
    </row>
    <row r="31" spans="1:3" ht="45" hidden="1" customHeight="1" x14ac:dyDescent="0.2">
      <c r="A31" s="53" t="s">
        <v>2166</v>
      </c>
      <c r="B31" s="508" t="s">
        <v>2165</v>
      </c>
      <c r="C31" s="508"/>
    </row>
    <row r="32" spans="1:3" ht="45" hidden="1" customHeight="1" x14ac:dyDescent="0.2">
      <c r="A32" s="53" t="s">
        <v>308</v>
      </c>
      <c r="B32" s="508" t="s">
        <v>1153</v>
      </c>
      <c r="C32" s="508"/>
    </row>
    <row r="33" spans="1:3" ht="72" hidden="1" customHeight="1" x14ac:dyDescent="0.2">
      <c r="A33" s="53" t="s">
        <v>20</v>
      </c>
      <c r="B33" s="508" t="s">
        <v>2164</v>
      </c>
      <c r="C33" s="508"/>
    </row>
    <row r="34" spans="1:3" ht="79.5" hidden="1" customHeight="1" x14ac:dyDescent="0.2">
      <c r="A34" s="53" t="s">
        <v>811</v>
      </c>
      <c r="B34" s="508" t="s">
        <v>86</v>
      </c>
      <c r="C34" s="508"/>
    </row>
    <row r="35" spans="1:3" ht="70.5" hidden="1" customHeight="1" x14ac:dyDescent="0.2">
      <c r="A35" s="53" t="s">
        <v>3536</v>
      </c>
      <c r="B35" s="508" t="s">
        <v>0</v>
      </c>
      <c r="C35" s="508"/>
    </row>
    <row r="36" spans="1:3" ht="45.75" hidden="1" customHeight="1" x14ac:dyDescent="0.2">
      <c r="A36" s="53" t="s">
        <v>3789</v>
      </c>
      <c r="B36" s="508" t="s">
        <v>2757</v>
      </c>
      <c r="C36" s="508"/>
    </row>
    <row r="37" spans="1:3" ht="54.95" hidden="1" customHeight="1" x14ac:dyDescent="0.2">
      <c r="A37" s="53" t="s">
        <v>2290</v>
      </c>
      <c r="B37" s="508" t="s">
        <v>2741</v>
      </c>
      <c r="C37" s="508"/>
    </row>
    <row r="38" spans="1:3" ht="37.5" customHeight="1" x14ac:dyDescent="0.2">
      <c r="A38" s="53" t="s">
        <v>4240</v>
      </c>
      <c r="B38" s="508" t="s">
        <v>553</v>
      </c>
      <c r="C38" s="508"/>
    </row>
    <row r="39" spans="1:3" ht="61.5" customHeight="1" x14ac:dyDescent="0.2">
      <c r="A39" s="53" t="s">
        <v>1900</v>
      </c>
      <c r="B39" s="508" t="s">
        <v>3439</v>
      </c>
      <c r="C39" s="508"/>
    </row>
    <row r="40" spans="1:3" ht="53.25" customHeight="1" x14ac:dyDescent="0.2">
      <c r="A40" s="53" t="s">
        <v>1178</v>
      </c>
      <c r="B40" s="508" t="s">
        <v>1450</v>
      </c>
      <c r="C40" s="508"/>
    </row>
    <row r="41" spans="1:3" ht="73.5" customHeight="1" x14ac:dyDescent="0.2">
      <c r="A41" s="53" t="s">
        <v>594</v>
      </c>
      <c r="B41" s="508" t="s">
        <v>3449</v>
      </c>
      <c r="C41" s="508"/>
    </row>
    <row r="42" spans="1:3" ht="57.95" customHeight="1" x14ac:dyDescent="0.2">
      <c r="A42" s="53" t="s">
        <v>124</v>
      </c>
      <c r="B42" s="508" t="s">
        <v>178</v>
      </c>
      <c r="C42" s="508"/>
    </row>
    <row r="43" spans="1:3" ht="84" customHeight="1" x14ac:dyDescent="0.2">
      <c r="A43" s="53" t="s">
        <v>3910</v>
      </c>
      <c r="B43" s="508" t="s">
        <v>3965</v>
      </c>
      <c r="C43" s="508"/>
    </row>
    <row r="44" spans="1:3" ht="35.25" customHeight="1" x14ac:dyDescent="0.2">
      <c r="A44" s="53" t="s">
        <v>4016</v>
      </c>
      <c r="B44" s="508" t="s">
        <v>4201</v>
      </c>
      <c r="C44" s="508"/>
    </row>
    <row r="45" spans="1:3" ht="57" customHeight="1" x14ac:dyDescent="0.2">
      <c r="A45" s="53" t="s">
        <v>4205</v>
      </c>
      <c r="B45" s="508" t="s">
        <v>4204</v>
      </c>
      <c r="C45" s="508"/>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Grabar</dc:creator>
  <cp:lastModifiedBy>Davorka Belosevic</cp:lastModifiedBy>
  <cp:lastPrinted>2020-01-28T13:04:18Z</cp:lastPrinted>
  <dcterms:created xsi:type="dcterms:W3CDTF">2001-11-21T09:32:18Z</dcterms:created>
  <dcterms:modified xsi:type="dcterms:W3CDTF">2020-02-26T07:36:35Z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